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3" sheetId="4" r:id="rId1"/>
  </sheets>
  <definedNames>
    <definedName name="_xlnm._FilterDatabase" localSheetId="0" hidden="1">'3'!$A$17:$CF$118</definedName>
    <definedName name="_xlnm.Print_Titles" localSheetId="0">'3'!$14:$17</definedName>
    <definedName name="_xlnm.Print_Area" localSheetId="0">'3'!$A$1:$AY$118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0" i="4" l="1"/>
  <c r="T18" i="4" l="1"/>
  <c r="S77" i="4"/>
  <c r="AX73" i="4"/>
  <c r="P55" i="4"/>
  <c r="P74" i="4" l="1"/>
  <c r="Y110" i="4" l="1"/>
  <c r="Z110" i="4" s="1"/>
  <c r="AB18" i="4"/>
  <c r="AX96" i="4"/>
  <c r="Y96" i="4" s="1"/>
  <c r="Z96" i="4" s="1"/>
  <c r="AX110" i="4"/>
  <c r="AX111" i="4"/>
  <c r="Y111" i="4" s="1"/>
  <c r="Z111" i="4" s="1"/>
  <c r="AX113" i="4"/>
  <c r="Y113" i="4" s="1"/>
  <c r="Z113" i="4" s="1"/>
  <c r="AX114" i="4"/>
  <c r="Y114" i="4" s="1"/>
  <c r="Z114" i="4" s="1"/>
  <c r="AX115" i="4"/>
  <c r="Y115" i="4" s="1"/>
  <c r="Z115" i="4" s="1"/>
  <c r="AX116" i="4"/>
  <c r="Y116" i="4" s="1"/>
  <c r="Z116" i="4" s="1"/>
  <c r="AX117" i="4"/>
  <c r="Y117" i="4" s="1"/>
  <c r="Z117" i="4" s="1"/>
  <c r="S116" i="4"/>
  <c r="S117" i="4"/>
  <c r="N115" i="4"/>
  <c r="R18" i="4"/>
  <c r="Q18" i="4"/>
  <c r="S115" i="4" l="1"/>
  <c r="S111" i="4"/>
  <c r="T95" i="4"/>
  <c r="R95" i="4"/>
  <c r="T90" i="4"/>
  <c r="T88" i="4"/>
  <c r="R88" i="4"/>
  <c r="S76" i="4"/>
  <c r="S75" i="4"/>
  <c r="T75" i="4"/>
  <c r="R74" i="4"/>
  <c r="T74" i="4"/>
  <c r="S74" i="4"/>
  <c r="R73" i="4"/>
  <c r="T73" i="4" l="1"/>
  <c r="S73" i="4"/>
  <c r="Y73" i="4"/>
  <c r="AX55" i="4" l="1"/>
  <c r="O18" i="4" l="1"/>
  <c r="M18" i="4"/>
  <c r="L18" i="4"/>
  <c r="N114" i="4"/>
  <c r="K117" i="4"/>
  <c r="K116" i="4"/>
  <c r="K114" i="4"/>
  <c r="K113" i="4"/>
  <c r="N111" i="4"/>
  <c r="O96" i="4"/>
  <c r="N96" i="4"/>
  <c r="M96" i="4"/>
  <c r="O95" i="4"/>
  <c r="M95" i="4"/>
  <c r="O90" i="4"/>
  <c r="O88" i="4"/>
  <c r="N88" i="4"/>
  <c r="M88" i="4"/>
  <c r="O76" i="4"/>
  <c r="N76" i="4"/>
  <c r="M76" i="4"/>
  <c r="O75" i="4"/>
  <c r="N75" i="4"/>
  <c r="M75" i="4"/>
  <c r="O74" i="4"/>
  <c r="N74" i="4"/>
  <c r="M74" i="4"/>
  <c r="O73" i="4"/>
  <c r="N73" i="4"/>
  <c r="M73" i="4"/>
  <c r="O55" i="4"/>
  <c r="N55" i="4"/>
  <c r="M55" i="4"/>
  <c r="AW55" i="4"/>
  <c r="AH18" i="4"/>
  <c r="AG18" i="4"/>
  <c r="AF18" i="4"/>
  <c r="AE18" i="4"/>
  <c r="AC18" i="4"/>
  <c r="AW117" i="4" l="1"/>
  <c r="P117" i="4"/>
  <c r="AW116" i="4" l="1"/>
  <c r="P116" i="4"/>
  <c r="K55" i="4" l="1"/>
  <c r="U55" i="4" l="1"/>
  <c r="P73" i="4"/>
  <c r="K74" i="4"/>
  <c r="U74" i="4" s="1"/>
  <c r="V74" i="4" s="1"/>
  <c r="T76" i="4"/>
  <c r="R76" i="4"/>
  <c r="P76" i="4"/>
  <c r="S91" i="4"/>
  <c r="P95" i="4"/>
  <c r="S114" i="4"/>
  <c r="S97" i="4"/>
  <c r="S92" i="4"/>
  <c r="P84" i="4"/>
  <c r="P81" i="4"/>
  <c r="S78" i="4"/>
  <c r="K105" i="4"/>
  <c r="K90" i="4"/>
  <c r="U90" i="4" s="1"/>
  <c r="K81" i="4"/>
  <c r="U81" i="4" s="1"/>
  <c r="K77" i="4"/>
  <c r="K76" i="4"/>
  <c r="K73" i="4"/>
  <c r="K111" i="4"/>
  <c r="K110" i="4"/>
  <c r="K109" i="4"/>
  <c r="K108" i="4"/>
  <c r="K107" i="4"/>
  <c r="K106" i="4"/>
  <c r="K104" i="4"/>
  <c r="K103" i="4"/>
  <c r="K101" i="4"/>
  <c r="K100" i="4"/>
  <c r="K99" i="4"/>
  <c r="K98" i="4"/>
  <c r="K97" i="4"/>
  <c r="K96" i="4"/>
  <c r="U96" i="4" s="1"/>
  <c r="K95" i="4"/>
  <c r="K94" i="4"/>
  <c r="K93" i="4"/>
  <c r="K92" i="4"/>
  <c r="U92" i="4" s="1"/>
  <c r="V92" i="4" s="1"/>
  <c r="K91" i="4"/>
  <c r="U91" i="4" s="1"/>
  <c r="K88" i="4"/>
  <c r="U88" i="4" s="1"/>
  <c r="K87" i="4"/>
  <c r="K86" i="4"/>
  <c r="K85" i="4"/>
  <c r="K84" i="4"/>
  <c r="K83" i="4"/>
  <c r="K82" i="4"/>
  <c r="K80" i="4"/>
  <c r="K79" i="4"/>
  <c r="K78" i="4"/>
  <c r="K75" i="4"/>
  <c r="K71" i="4"/>
  <c r="U111" i="4" l="1"/>
  <c r="W111" i="4"/>
  <c r="S18" i="4"/>
  <c r="AX112" i="4"/>
  <c r="Y112" i="4" s="1"/>
  <c r="Z112" i="4" s="1"/>
  <c r="AX109" i="4"/>
  <c r="Y109" i="4" s="1"/>
  <c r="Z109" i="4" s="1"/>
  <c r="AX108" i="4"/>
  <c r="Y108" i="4" s="1"/>
  <c r="Z108" i="4" s="1"/>
  <c r="AX107" i="4"/>
  <c r="Y107" i="4" s="1"/>
  <c r="Z107" i="4" s="1"/>
  <c r="AX106" i="4"/>
  <c r="Y106" i="4" s="1"/>
  <c r="Z106" i="4" s="1"/>
  <c r="AX105" i="4"/>
  <c r="Y105" i="4" s="1"/>
  <c r="Z105" i="4" s="1"/>
  <c r="AX104" i="4"/>
  <c r="Y104" i="4" s="1"/>
  <c r="Z104" i="4" s="1"/>
  <c r="AX103" i="4"/>
  <c r="Y103" i="4" s="1"/>
  <c r="Z103" i="4" s="1"/>
  <c r="AX102" i="4"/>
  <c r="Y102" i="4" s="1"/>
  <c r="Z102" i="4" s="1"/>
  <c r="AX101" i="4"/>
  <c r="Y101" i="4" s="1"/>
  <c r="Z101" i="4" s="1"/>
  <c r="AX100" i="4"/>
  <c r="Y100" i="4" s="1"/>
  <c r="Z100" i="4" s="1"/>
  <c r="AX99" i="4"/>
  <c r="Y99" i="4" s="1"/>
  <c r="Z99" i="4" s="1"/>
  <c r="AX98" i="4"/>
  <c r="Y98" i="4" s="1"/>
  <c r="Z98" i="4" s="1"/>
  <c r="AX97" i="4"/>
  <c r="Y97" i="4" s="1"/>
  <c r="Z97" i="4" s="1"/>
  <c r="AX95" i="4"/>
  <c r="Y95" i="4" s="1"/>
  <c r="Z95" i="4" s="1"/>
  <c r="AX94" i="4"/>
  <c r="Y94" i="4" s="1"/>
  <c r="Z94" i="4" s="1"/>
  <c r="AX93" i="4"/>
  <c r="Y93" i="4" s="1"/>
  <c r="Z93" i="4" s="1"/>
  <c r="AX92" i="4"/>
  <c r="Y92" i="4" s="1"/>
  <c r="Z92" i="4" s="1"/>
  <c r="AX91" i="4"/>
  <c r="Y91" i="4" s="1"/>
  <c r="Z91" i="4" s="1"/>
  <c r="AX90" i="4"/>
  <c r="Y90" i="4" s="1"/>
  <c r="Z90" i="4" s="1"/>
  <c r="AX89" i="4"/>
  <c r="Y89" i="4" s="1"/>
  <c r="Z89" i="4" s="1"/>
  <c r="AX88" i="4"/>
  <c r="Y88" i="4" s="1"/>
  <c r="Z88" i="4" s="1"/>
  <c r="AX87" i="4"/>
  <c r="Y87" i="4" s="1"/>
  <c r="Z87" i="4" s="1"/>
  <c r="AX86" i="4"/>
  <c r="Y86" i="4" s="1"/>
  <c r="Z86" i="4" s="1"/>
  <c r="AX85" i="4"/>
  <c r="Y85" i="4" s="1"/>
  <c r="Z85" i="4" s="1"/>
  <c r="AX84" i="4"/>
  <c r="Y84" i="4" s="1"/>
  <c r="Z84" i="4" s="1"/>
  <c r="AX83" i="4"/>
  <c r="Y83" i="4" s="1"/>
  <c r="Z83" i="4" s="1"/>
  <c r="AX82" i="4"/>
  <c r="Y82" i="4" s="1"/>
  <c r="Z82" i="4" s="1"/>
  <c r="AX81" i="4"/>
  <c r="Y81" i="4" s="1"/>
  <c r="Z81" i="4" s="1"/>
  <c r="AX80" i="4"/>
  <c r="Y80" i="4" s="1"/>
  <c r="Z80" i="4" s="1"/>
  <c r="AX79" i="4"/>
  <c r="Y79" i="4" s="1"/>
  <c r="Z79" i="4" s="1"/>
  <c r="AX78" i="4"/>
  <c r="Y78" i="4" s="1"/>
  <c r="Z78" i="4" s="1"/>
  <c r="AX77" i="4"/>
  <c r="Y77" i="4" s="1"/>
  <c r="Z77" i="4" s="1"/>
  <c r="AX76" i="4"/>
  <c r="Y76" i="4" s="1"/>
  <c r="Z76" i="4" s="1"/>
  <c r="AX75" i="4"/>
  <c r="Y75" i="4" s="1"/>
  <c r="Z75" i="4" s="1"/>
  <c r="AX74" i="4"/>
  <c r="AX18" i="4" s="1"/>
  <c r="Y74" i="4" l="1"/>
  <c r="X111" i="4"/>
  <c r="V111" i="4"/>
  <c r="AW115" i="4"/>
  <c r="AW114" i="4"/>
  <c r="AW113" i="4"/>
  <c r="AW112" i="4"/>
  <c r="AW111" i="4"/>
  <c r="AW110" i="4"/>
  <c r="AW109" i="4"/>
  <c r="AW108" i="4"/>
  <c r="AW107" i="4"/>
  <c r="AW106" i="4"/>
  <c r="AW105" i="4"/>
  <c r="AW104" i="4"/>
  <c r="AW103" i="4"/>
  <c r="AW102" i="4"/>
  <c r="AW101" i="4"/>
  <c r="AW100" i="4"/>
  <c r="AW99" i="4"/>
  <c r="AW98" i="4"/>
  <c r="AW97" i="4"/>
  <c r="AW96" i="4"/>
  <c r="AW95" i="4"/>
  <c r="AW94" i="4"/>
  <c r="AW93" i="4"/>
  <c r="AW92" i="4"/>
  <c r="AW91" i="4"/>
  <c r="AW90" i="4"/>
  <c r="AW89" i="4"/>
  <c r="AW88" i="4"/>
  <c r="AW87" i="4"/>
  <c r="AW86" i="4"/>
  <c r="AW85" i="4"/>
  <c r="AW84" i="4"/>
  <c r="AW83" i="4"/>
  <c r="AW82" i="4"/>
  <c r="AW81" i="4"/>
  <c r="AW80" i="4"/>
  <c r="AW79" i="4"/>
  <c r="AW78" i="4"/>
  <c r="AW77" i="4"/>
  <c r="AW76" i="4"/>
  <c r="AW75" i="4"/>
  <c r="AW74" i="4"/>
  <c r="AW73" i="4"/>
  <c r="AD18" i="4"/>
  <c r="Z74" i="4" l="1"/>
  <c r="AW18" i="4"/>
  <c r="P114" i="4"/>
  <c r="P113" i="4"/>
  <c r="P71" i="4" l="1"/>
  <c r="V71" i="4"/>
  <c r="X71" i="4" s="1"/>
  <c r="P112" i="4"/>
  <c r="N112" i="4" s="1"/>
  <c r="K112" i="4" s="1"/>
  <c r="P115" i="4"/>
  <c r="P111" i="4"/>
  <c r="P110" i="4"/>
  <c r="N18" i="4" l="1"/>
  <c r="K115" i="4"/>
  <c r="K18" i="4" s="1"/>
  <c r="U71" i="4"/>
  <c r="W71" i="4" s="1"/>
  <c r="P106" i="4"/>
  <c r="P109" i="4"/>
  <c r="P107" i="4"/>
  <c r="P104" i="4"/>
  <c r="P103" i="4"/>
  <c r="P101" i="4"/>
  <c r="P99" i="4"/>
  <c r="P96" i="4"/>
  <c r="P97" i="4"/>
  <c r="P94" i="4"/>
  <c r="P93" i="4"/>
  <c r="P92" i="4"/>
  <c r="P91" i="4"/>
  <c r="P90" i="4"/>
  <c r="P87" i="4"/>
  <c r="P86" i="4"/>
  <c r="P85" i="4"/>
  <c r="P83" i="4"/>
  <c r="P82" i="4"/>
  <c r="P79" i="4"/>
  <c r="P78" i="4"/>
  <c r="P77" i="4"/>
  <c r="Y71" i="4"/>
  <c r="Z71" i="4" s="1"/>
  <c r="P75" i="4" l="1"/>
  <c r="P88" i="4"/>
  <c r="Z73" i="4"/>
  <c r="Y55" i="4"/>
  <c r="Y18" i="4" s="1"/>
  <c r="AV18" i="4"/>
  <c r="AU18" i="4"/>
  <c r="AT18" i="4"/>
  <c r="AS18" i="4"/>
  <c r="AR18" i="4"/>
  <c r="AQ18" i="4"/>
  <c r="AP18" i="4"/>
  <c r="AO18" i="4"/>
  <c r="AN18" i="4"/>
  <c r="AL18" i="4"/>
  <c r="AJ18" i="4"/>
  <c r="P18" i="4" l="1"/>
  <c r="Z55" i="4"/>
  <c r="Z18" i="4" s="1"/>
  <c r="U73" i="4" l="1"/>
  <c r="V97" i="4" l="1"/>
  <c r="X97" i="4" s="1"/>
  <c r="U97" i="4" l="1"/>
  <c r="W97" i="4" s="1"/>
  <c r="AA18" i="4" l="1"/>
  <c r="J18" i="4" l="1"/>
  <c r="V18" i="4" l="1"/>
  <c r="U18" i="4"/>
  <c r="W90" i="4"/>
  <c r="V90" i="4" l="1"/>
  <c r="X90" i="4" s="1"/>
  <c r="AM18" i="4" l="1"/>
  <c r="AK18" i="4"/>
  <c r="AI18" i="4"/>
  <c r="U89" i="4" l="1"/>
  <c r="W89" i="4" s="1"/>
  <c r="V89" i="4" l="1"/>
  <c r="X89" i="4" s="1"/>
  <c r="AW71" i="4" l="1"/>
  <c r="U105" i="4" l="1"/>
  <c r="W105" i="4" s="1"/>
  <c r="V105" i="4"/>
  <c r="X105" i="4" s="1"/>
  <c r="U103" i="4"/>
  <c r="W103" i="4" s="1"/>
  <c r="V103" i="4"/>
  <c r="X103" i="4" s="1"/>
  <c r="V55" i="4" l="1"/>
  <c r="X55" i="4" s="1"/>
  <c r="W55" i="4"/>
  <c r="W73" i="4" l="1"/>
  <c r="V73" i="4"/>
  <c r="X73" i="4" s="1"/>
  <c r="V85" i="4"/>
  <c r="X85" i="4" s="1"/>
  <c r="U85" i="4"/>
  <c r="W85" i="4" s="1"/>
  <c r="U102" i="4"/>
  <c r="W102" i="4" s="1"/>
  <c r="V102" i="4"/>
  <c r="X102" i="4" s="1"/>
  <c r="W74" i="4"/>
  <c r="X74" i="4"/>
  <c r="U82" i="4"/>
  <c r="W82" i="4" s="1"/>
  <c r="V82" i="4"/>
  <c r="X82" i="4" s="1"/>
  <c r="U86" i="4"/>
  <c r="W86" i="4" s="1"/>
  <c r="V86" i="4"/>
  <c r="X86" i="4" s="1"/>
  <c r="U99" i="4"/>
  <c r="W99" i="4" s="1"/>
  <c r="V99" i="4"/>
  <c r="X99" i="4" s="1"/>
  <c r="V104" i="4"/>
  <c r="X104" i="4" s="1"/>
  <c r="U104" i="4"/>
  <c r="W104" i="4" s="1"/>
  <c r="V75" i="4"/>
  <c r="X75" i="4" s="1"/>
  <c r="U75" i="4"/>
  <c r="W75" i="4" s="1"/>
  <c r="V79" i="4"/>
  <c r="X79" i="4" s="1"/>
  <c r="U79" i="4"/>
  <c r="W79" i="4" s="1"/>
  <c r="V83" i="4"/>
  <c r="X83" i="4" s="1"/>
  <c r="U83" i="4"/>
  <c r="W83" i="4" s="1"/>
  <c r="V87" i="4"/>
  <c r="X87" i="4" s="1"/>
  <c r="U87" i="4"/>
  <c r="W87" i="4" s="1"/>
  <c r="V95" i="4"/>
  <c r="X95" i="4" s="1"/>
  <c r="U95" i="4"/>
  <c r="W95" i="4" s="1"/>
  <c r="V100" i="4"/>
  <c r="X100" i="4" s="1"/>
  <c r="U100" i="4"/>
  <c r="W100" i="4" s="1"/>
  <c r="V106" i="4"/>
  <c r="X106" i="4" s="1"/>
  <c r="U106" i="4"/>
  <c r="W106" i="4" s="1"/>
  <c r="V77" i="4"/>
  <c r="X77" i="4" s="1"/>
  <c r="U77" i="4"/>
  <c r="W77" i="4" s="1"/>
  <c r="W81" i="4"/>
  <c r="V81" i="4"/>
  <c r="X81" i="4" s="1"/>
  <c r="U93" i="4"/>
  <c r="W93" i="4" s="1"/>
  <c r="V93" i="4"/>
  <c r="X93" i="4" s="1"/>
  <c r="U98" i="4"/>
  <c r="W98" i="4" s="1"/>
  <c r="V98" i="4"/>
  <c r="X98" i="4" s="1"/>
  <c r="V108" i="4"/>
  <c r="X108" i="4" s="1"/>
  <c r="U108" i="4"/>
  <c r="W108" i="4" s="1"/>
  <c r="U78" i="4"/>
  <c r="W78" i="4" s="1"/>
  <c r="V78" i="4"/>
  <c r="X78" i="4" s="1"/>
  <c r="U94" i="4"/>
  <c r="W94" i="4" s="1"/>
  <c r="V94" i="4"/>
  <c r="X94" i="4" s="1"/>
  <c r="V109" i="4"/>
  <c r="X109" i="4" s="1"/>
  <c r="U109" i="4"/>
  <c r="W109" i="4" s="1"/>
  <c r="V76" i="4"/>
  <c r="X76" i="4" s="1"/>
  <c r="U76" i="4"/>
  <c r="W76" i="4" s="1"/>
  <c r="V80" i="4"/>
  <c r="X80" i="4" s="1"/>
  <c r="U80" i="4"/>
  <c r="W80" i="4" s="1"/>
  <c r="U84" i="4"/>
  <c r="W84" i="4" s="1"/>
  <c r="V84" i="4"/>
  <c r="X84" i="4" s="1"/>
  <c r="V88" i="4"/>
  <c r="X88" i="4" s="1"/>
  <c r="W88" i="4"/>
  <c r="W96" i="4"/>
  <c r="V96" i="4"/>
  <c r="X96" i="4" s="1"/>
  <c r="V101" i="4"/>
  <c r="X101" i="4" s="1"/>
  <c r="U101" i="4"/>
  <c r="W101" i="4" s="1"/>
  <c r="U107" i="4"/>
  <c r="W107" i="4" s="1"/>
  <c r="V107" i="4"/>
  <c r="X107" i="4" s="1"/>
  <c r="X18" i="4" l="1"/>
  <c r="W18" i="4"/>
</calcChain>
</file>

<file path=xl/sharedStrings.xml><?xml version="1.0" encoding="utf-8"?>
<sst xmlns="http://schemas.openxmlformats.org/spreadsheetml/2006/main" count="3774" uniqueCount="267">
  <si>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</si>
  <si>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</si>
  <si>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</si>
  <si>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</si>
  <si>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</si>
  <si>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</si>
  <si>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</si>
  <si>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</si>
  <si>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</si>
  <si>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</si>
  <si>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</si>
  <si>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</si>
  <si>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</si>
  <si>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</si>
  <si>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</si>
  <si>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</si>
  <si>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</si>
  <si>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</si>
  <si>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</si>
  <si>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</si>
  <si>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</si>
  <si>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</si>
  <si>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</si>
  <si>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</si>
  <si>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</si>
  <si>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</si>
  <si>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</si>
  <si>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</si>
  <si>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</si>
  <si>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</si>
  <si>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</si>
  <si>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</si>
  <si>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</si>
  <si>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</si>
  <si>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</si>
  <si>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</si>
  <si>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</si>
  <si>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</si>
  <si>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</si>
  <si>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</si>
  <si>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</si>
  <si>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</si>
  <si>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</si>
  <si>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</si>
  <si>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</si>
  <si>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</si>
  <si>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</si>
  <si>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</si>
  <si>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</si>
  <si>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</si>
  <si>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</si>
  <si>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</si>
  <si>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</si>
  <si>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</si>
  <si>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</si>
  <si>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</si>
  <si>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</si>
  <si>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</si>
  <si>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</si>
  <si>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</si>
  <si>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</si>
  <si>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</si>
  <si>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</si>
  <si>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</si>
  <si>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</si>
  <si>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</si>
  <si>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</si>
  <si>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</si>
  <si>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</si>
  <si>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</si>
  <si>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</si>
  <si>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</si>
  <si>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</si>
  <si>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</si>
  <si>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</si>
  <si>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</si>
  <si>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</si>
  <si>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</si>
  <si>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</si>
  <si>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</si>
  <si>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</si>
  <si>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</si>
  <si>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</si>
  <si>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</si>
  <si>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</si>
  <si>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</si>
  <si>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</si>
  <si>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</si>
  <si>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</si>
  <si>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</si>
  <si>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</si>
  <si>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</si>
  <si>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</si>
  <si>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</si>
  <si>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</si>
  <si>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</si>
  <si>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</si>
  <si>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</si>
  <si>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</si>
  <si>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</si>
  <si>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</si>
  <si>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</si>
  <si>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</si>
  <si>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</si>
  <si>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</si>
  <si>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2021 год</t>
  </si>
  <si>
    <t>2022 год</t>
  </si>
  <si>
    <t>Освоение капитальных вложений в прогнозных ценах соответствующих лет, млн рублей  (без НДС)</t>
  </si>
  <si>
    <t>2023 год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</si>
  <si>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</si>
  <si>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</si>
  <si>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</si>
  <si>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</si>
  <si>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</si>
  <si>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</si>
  <si>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</si>
  <si>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</si>
  <si>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</si>
  <si>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</si>
  <si>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</si>
  <si>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</si>
  <si>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</si>
  <si>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</si>
  <si>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</si>
  <si>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</si>
  <si>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</si>
  <si>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</si>
  <si>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</si>
  <si>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</si>
  <si>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</si>
  <si>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</si>
  <si>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</si>
  <si>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</si>
  <si>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</si>
  <si>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</si>
  <si>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</si>
  <si>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</si>
  <si>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</si>
  <si>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</si>
  <si>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</si>
  <si>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</si>
  <si>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</si>
  <si>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</si>
  <si>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</si>
  <si>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</si>
  <si>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</si>
  <si>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</si>
  <si>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</si>
  <si>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</si>
  <si>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</si>
  <si>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</si>
  <si>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</si>
  <si>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</si>
  <si>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</si>
  <si>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</si>
  <si>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</si>
  <si>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</si>
  <si>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</si>
  <si>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</si>
  <si>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</si>
  <si>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</si>
  <si>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</si>
  <si>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</si>
  <si>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</si>
  <si>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</si>
  <si>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</si>
  <si>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</si>
  <si>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</si>
  <si>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</si>
  <si>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</si>
  <si>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</si>
  <si>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</si>
  <si>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</si>
  <si>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</si>
  <si>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</si>
  <si>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</si>
  <si>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</si>
  <si>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</si>
  <si>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</si>
  <si>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</si>
  <si>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</si>
  <si>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</si>
  <si>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</si>
  <si>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</si>
  <si>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</si>
  <si>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</si>
  <si>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</si>
  <si>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</si>
  <si>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</si>
  <si>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</si>
  <si>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освоения капитальных вложений на 01.01.2020 года, млн рублей 
(без НДС) </t>
  </si>
  <si>
    <t>План на 01.01.2020 года</t>
  </si>
  <si>
    <t>План 
на 01.01.2020 года</t>
  </si>
  <si>
    <t>Предложение по корректировке утвержденного плана 
на 01.01.2020 года</t>
  </si>
  <si>
    <t>Освоение капитальных вложений 2020 года в прогнозных ценах соответствующих лет, млн рублей (без НДС)</t>
  </si>
  <si>
    <t>K_34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</si>
  <si>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</si>
  <si>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</si>
  <si>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</si>
  <si>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</si>
  <si>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</si>
  <si>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</si>
  <si>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</si>
  <si>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</si>
  <si>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</si>
  <si>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</si>
  <si>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</si>
  <si>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</si>
  <si>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</si>
  <si>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29.15</t>
  </si>
  <si>
    <t>29.16</t>
  </si>
  <si>
    <t>2029 год</t>
  </si>
  <si>
    <t>29.17</t>
  </si>
  <si>
    <t>29.18</t>
  </si>
  <si>
    <t>2030 год</t>
  </si>
  <si>
    <t>29.19</t>
  </si>
  <si>
    <t>29.20</t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</si>
  <si>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</si>
  <si>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 xml:space="preserve">
План¹</t>
  </si>
  <si>
    <t>Реконструкция гаража п. Усть-Уда, ул. Лермонтова, 1 А</t>
  </si>
  <si>
    <t>C</t>
  </si>
  <si>
    <t>K_35</t>
  </si>
  <si>
    <t>Приложение  № 2</t>
  </si>
  <si>
    <t>к приказу Минэнерго России</t>
  </si>
  <si>
    <t>от «5» мая 2016 г. №380</t>
  </si>
  <si>
    <t>млн. руб. без НДС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</si>
  <si>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</si>
  <si>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</si>
  <si>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</si>
  <si>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</si>
  <si>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>Приобретение нежилого здания по адресу: Иркутская область, Ольхонский район, с. Еланцы, ул. Пенкальского, 4А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</si>
  <si>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</si>
  <si>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</si>
  <si>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</si>
  <si>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</si>
  <si>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</si>
  <si>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</si>
  <si>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</si>
  <si>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</si>
  <si>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</si>
  <si>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</si>
  <si>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</si>
  <si>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</si>
  <si>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</si>
  <si>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</si>
  <si>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</si>
  <si>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</si>
  <si>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</si>
  <si>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</si>
  <si>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</si>
  <si>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K_40</t>
  </si>
  <si>
    <t>K_41</t>
  </si>
  <si>
    <t>Расширение дискового пространства на сервере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</si>
  <si>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</si>
  <si>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K_42</t>
  </si>
  <si>
    <t>K_43</t>
  </si>
  <si>
    <t>K_44</t>
  </si>
  <si>
    <t>Модернизация системы контроля учета рабочего времени</t>
  </si>
  <si>
    <t>ОНТМ. Компьютерная техника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</si>
  <si>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</si>
  <si>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</si>
  <si>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</si>
  <si>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</si>
  <si>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</si>
  <si>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</si>
  <si>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</si>
  <si>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 xml:space="preserve">Приобретение оборудования видеоконференцсвязи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</si>
</sst>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4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0" fontId="3" fillId="24" borderId="0" xfId="1" applyNumberFormat="1" applyFont="1" applyFill="1" applyAlignment="1">
      <alignment horizontal="center" vertical="center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4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tabSelected="1" topLeftCell="G7" zoomScale="85" zoomScaleNormal="85" zoomScaleSheetLayoutView="70" zoomScalePageLayoutView="85" workbookViewId="0">
      <selection activeCell="Q18" sqref="Q18:T18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50" width="19" style="5" customWidth="1"/>
    <col min="51" max="51" width="71" style="5" customWidth="1"/>
    <col min="52" max="52" width="9.7109375" style="5" customWidth="1"/>
    <col min="53" max="53" width="11.28515625" style="5" customWidth="1"/>
    <col min="54" max="54" width="11.140625" style="5" customWidth="1"/>
    <col min="55" max="55" width="6.85546875" style="5" customWidth="1"/>
    <col min="56" max="56" width="9.42578125" style="5" customWidth="1"/>
    <col min="57" max="57" width="6.42578125" style="5" customWidth="1"/>
    <col min="58" max="58" width="8.42578125" style="5" customWidth="1"/>
    <col min="59" max="59" width="11.42578125" style="5" customWidth="1"/>
    <col min="60" max="60" width="9" style="5" customWidth="1"/>
    <col min="61" max="61" width="7.7109375" style="5" customWidth="1"/>
    <col min="62" max="62" width="10.28515625" style="5" customWidth="1"/>
    <col min="63" max="63" width="7" style="5" customWidth="1"/>
    <col min="64" max="64" width="7.7109375" style="5" customWidth="1"/>
    <col min="65" max="65" width="10.7109375" style="5" customWidth="1"/>
    <col min="66" max="66" width="8.42578125" style="5" customWidth="1"/>
    <col min="67" max="73" width="8.28515625" style="5" customWidth="1"/>
    <col min="74" max="74" width="9.85546875" style="5" customWidth="1"/>
    <col min="75" max="75" width="7" style="5" customWidth="1"/>
    <col min="76" max="76" width="7.85546875" style="5" customWidth="1"/>
    <col min="77" max="77" width="11" style="5" customWidth="1"/>
    <col min="78" max="78" width="7.7109375" style="5" customWidth="1"/>
    <col min="79" max="79" width="8.85546875" style="5" customWidth="1"/>
    <col min="80" max="16384" width="9.140625" style="5"/>
  </cols>
  <sheetData>
    <row r="1" spans="1:84" ht="18.75" x14ac:dyDescent="0.25">
      <c r="AT1" s="42" t="s">
        <v>222</v>
      </c>
      <c r="AU1" s="42"/>
      <c r="AV1" s="42"/>
    </row>
    <row r="2" spans="1:84" ht="18.75" x14ac:dyDescent="0.3">
      <c r="AT2" s="43" t="s">
        <v>223</v>
      </c>
      <c r="AU2" s="43"/>
      <c r="AV2" s="43"/>
    </row>
    <row r="3" spans="1:84" ht="18.75" x14ac:dyDescent="0.3">
      <c r="AT3" s="43" t="s">
        <v>224</v>
      </c>
      <c r="AU3" s="43"/>
      <c r="AV3" s="43"/>
    </row>
    <row r="4" spans="1:84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spans="1:8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7"/>
      <c r="AX5" s="7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4" ht="18.75" x14ac:dyDescent="0.25">
      <c r="A6" s="46" t="s">
        <v>134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x14ac:dyDescent="0.25">
      <c r="A7" s="47" t="s">
        <v>136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18.75" customHeight="1" x14ac:dyDescent="0.25">
      <c r="A8" s="47" t="s">
        <v>135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</row>
    <row r="9" spans="1:84" ht="18.75" x14ac:dyDescent="0.3">
      <c r="A9" s="48" t="s">
        <v>259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</row>
    <row r="10" spans="1:84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7"/>
      <c r="AX10" s="7"/>
      <c r="AY10" s="11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</row>
    <row r="11" spans="1:84" ht="18.75" x14ac:dyDescent="0.3">
      <c r="A11" s="48" t="s">
        <v>260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x14ac:dyDescent="0.25">
      <c r="A12" s="41" t="s">
        <v>137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</row>
    <row r="13" spans="1:84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4" t="s">
        <v>225</v>
      </c>
      <c r="AV13" s="44"/>
      <c r="AW13" s="44"/>
      <c r="AX13" s="35"/>
    </row>
    <row r="14" spans="1:84" ht="48.75" customHeight="1" x14ac:dyDescent="0.25">
      <c r="A14" s="49" t="s">
        <v>1</v>
      </c>
      <c r="B14" s="49" t="s">
        <v>2</v>
      </c>
      <c r="C14" s="49" t="s">
        <v>3</v>
      </c>
      <c r="D14" s="52" t="s">
        <v>4</v>
      </c>
      <c r="E14" s="52" t="s">
        <v>5</v>
      </c>
      <c r="F14" s="55" t="s">
        <v>6</v>
      </c>
      <c r="G14" s="56"/>
      <c r="H14" s="55" t="s">
        <v>7</v>
      </c>
      <c r="I14" s="56"/>
      <c r="J14" s="59" t="s">
        <v>190</v>
      </c>
      <c r="K14" s="62" t="s">
        <v>8</v>
      </c>
      <c r="L14" s="63"/>
      <c r="M14" s="63"/>
      <c r="N14" s="63"/>
      <c r="O14" s="63"/>
      <c r="P14" s="63"/>
      <c r="Q14" s="63"/>
      <c r="R14" s="63"/>
      <c r="S14" s="63"/>
      <c r="T14" s="64"/>
      <c r="U14" s="62" t="s">
        <v>9</v>
      </c>
      <c r="V14" s="63"/>
      <c r="W14" s="63"/>
      <c r="X14" s="63"/>
      <c r="Y14" s="63"/>
      <c r="Z14" s="64"/>
      <c r="AA14" s="55" t="s">
        <v>194</v>
      </c>
      <c r="AB14" s="70"/>
      <c r="AC14" s="66" t="s">
        <v>107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67"/>
      <c r="AY14" s="49" t="s">
        <v>111</v>
      </c>
    </row>
    <row r="15" spans="1:84" ht="66" customHeight="1" x14ac:dyDescent="0.25">
      <c r="A15" s="50"/>
      <c r="B15" s="50"/>
      <c r="C15" s="50"/>
      <c r="D15" s="53"/>
      <c r="E15" s="53"/>
      <c r="F15" s="57"/>
      <c r="G15" s="58"/>
      <c r="H15" s="57"/>
      <c r="I15" s="58"/>
      <c r="J15" s="60"/>
      <c r="K15" s="62" t="s">
        <v>10</v>
      </c>
      <c r="L15" s="63"/>
      <c r="M15" s="63"/>
      <c r="N15" s="63"/>
      <c r="O15" s="64"/>
      <c r="P15" s="62" t="s">
        <v>23</v>
      </c>
      <c r="Q15" s="63"/>
      <c r="R15" s="63"/>
      <c r="S15" s="63"/>
      <c r="T15" s="64"/>
      <c r="U15" s="62" t="s">
        <v>191</v>
      </c>
      <c r="V15" s="65"/>
      <c r="W15" s="62" t="s">
        <v>192</v>
      </c>
      <c r="X15" s="64"/>
      <c r="Y15" s="62" t="s">
        <v>193</v>
      </c>
      <c r="Z15" s="65"/>
      <c r="AA15" s="71"/>
      <c r="AB15" s="72"/>
      <c r="AC15" s="66" t="s">
        <v>105</v>
      </c>
      <c r="AD15" s="67"/>
      <c r="AE15" s="66" t="s">
        <v>106</v>
      </c>
      <c r="AF15" s="67"/>
      <c r="AG15" s="66" t="s">
        <v>108</v>
      </c>
      <c r="AH15" s="67"/>
      <c r="AI15" s="66" t="s">
        <v>196</v>
      </c>
      <c r="AJ15" s="67"/>
      <c r="AK15" s="66" t="s">
        <v>199</v>
      </c>
      <c r="AL15" s="67"/>
      <c r="AM15" s="66" t="s">
        <v>202</v>
      </c>
      <c r="AN15" s="67"/>
      <c r="AO15" s="66" t="s">
        <v>205</v>
      </c>
      <c r="AP15" s="67"/>
      <c r="AQ15" s="66" t="s">
        <v>208</v>
      </c>
      <c r="AR15" s="67"/>
      <c r="AS15" s="66" t="s">
        <v>211</v>
      </c>
      <c r="AT15" s="67"/>
      <c r="AU15" s="66" t="s">
        <v>214</v>
      </c>
      <c r="AV15" s="67"/>
      <c r="AW15" s="68" t="s">
        <v>11</v>
      </c>
      <c r="AX15" s="68" t="s">
        <v>12</v>
      </c>
      <c r="AY15" s="50"/>
    </row>
    <row r="16" spans="1:84" ht="68.25" customHeight="1" x14ac:dyDescent="0.25">
      <c r="A16" s="51"/>
      <c r="B16" s="51"/>
      <c r="C16" s="51"/>
      <c r="D16" s="54"/>
      <c r="E16" s="54"/>
      <c r="F16" s="14" t="s">
        <v>10</v>
      </c>
      <c r="G16" s="14" t="s">
        <v>13</v>
      </c>
      <c r="H16" s="14" t="s">
        <v>14</v>
      </c>
      <c r="I16" s="14" t="s">
        <v>13</v>
      </c>
      <c r="J16" s="61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218</v>
      </c>
      <c r="AB16" s="17" t="s">
        <v>22</v>
      </c>
      <c r="AC16" s="17" t="s">
        <v>10</v>
      </c>
      <c r="AD16" s="17" t="s">
        <v>110</v>
      </c>
      <c r="AE16" s="17" t="s">
        <v>10</v>
      </c>
      <c r="AF16" s="17" t="s">
        <v>110</v>
      </c>
      <c r="AG16" s="17" t="s">
        <v>10</v>
      </c>
      <c r="AH16" s="17" t="s">
        <v>110</v>
      </c>
      <c r="AI16" s="17" t="s">
        <v>10</v>
      </c>
      <c r="AJ16" s="17" t="s">
        <v>110</v>
      </c>
      <c r="AK16" s="17" t="s">
        <v>10</v>
      </c>
      <c r="AL16" s="17" t="s">
        <v>110</v>
      </c>
      <c r="AM16" s="17" t="s">
        <v>10</v>
      </c>
      <c r="AN16" s="17" t="s">
        <v>110</v>
      </c>
      <c r="AO16" s="17" t="s">
        <v>10</v>
      </c>
      <c r="AP16" s="17" t="s">
        <v>110</v>
      </c>
      <c r="AQ16" s="17" t="s">
        <v>10</v>
      </c>
      <c r="AR16" s="17" t="s">
        <v>110</v>
      </c>
      <c r="AS16" s="17" t="s">
        <v>10</v>
      </c>
      <c r="AT16" s="17" t="s">
        <v>110</v>
      </c>
      <c r="AU16" s="17" t="s">
        <v>10</v>
      </c>
      <c r="AV16" s="17" t="s">
        <v>110</v>
      </c>
      <c r="AW16" s="69"/>
      <c r="AX16" s="69"/>
      <c r="AY16" s="51"/>
    </row>
    <row r="17" spans="1:53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18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24" t="s">
        <v>29</v>
      </c>
      <c r="AI17" s="34" t="s">
        <v>197</v>
      </c>
      <c r="AJ17" s="34" t="s">
        <v>198</v>
      </c>
      <c r="AK17" s="34" t="s">
        <v>200</v>
      </c>
      <c r="AL17" s="34" t="s">
        <v>201</v>
      </c>
      <c r="AM17" s="34" t="s">
        <v>203</v>
      </c>
      <c r="AN17" s="34" t="s">
        <v>204</v>
      </c>
      <c r="AO17" s="34" t="s">
        <v>206</v>
      </c>
      <c r="AP17" s="34" t="s">
        <v>207</v>
      </c>
      <c r="AQ17" s="34" t="s">
        <v>209</v>
      </c>
      <c r="AR17" s="34" t="s">
        <v>210</v>
      </c>
      <c r="AS17" s="34" t="s">
        <v>212</v>
      </c>
      <c r="AT17" s="34" t="s">
        <v>213</v>
      </c>
      <c r="AU17" s="34" t="s">
        <v>215</v>
      </c>
      <c r="AV17" s="34" t="s">
        <v>216</v>
      </c>
      <c r="AW17" s="18">
        <v>30</v>
      </c>
      <c r="AX17" s="18">
        <v>31</v>
      </c>
      <c r="AY17" s="19">
        <v>32</v>
      </c>
    </row>
    <row r="18" spans="1:53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30">
        <f>SUM(J73:J109)</f>
        <v>3.762</v>
      </c>
      <c r="K18" s="31">
        <f>K55+K71+SUM(K73:K117)</f>
        <v>4869.9620000000004</v>
      </c>
      <c r="L18" s="30">
        <f>L55+L71+SUM(L73:L117)</f>
        <v>31.571000000000002</v>
      </c>
      <c r="M18" s="30">
        <f t="shared" ref="M18:O18" si="0">M55+M71+SUM(M73:M117)</f>
        <v>662.41200000000003</v>
      </c>
      <c r="N18" s="30">
        <f t="shared" si="0"/>
        <v>3647.9479999999999</v>
      </c>
      <c r="O18" s="30">
        <f t="shared" si="0"/>
        <v>528.03100000000006</v>
      </c>
      <c r="P18" s="30">
        <f>P55+P71+SUM(P73:P117)</f>
        <v>4866.5430000000006</v>
      </c>
      <c r="Q18" s="30">
        <f>Q55+Q71+SUM(Q73:Q117)</f>
        <v>196.286</v>
      </c>
      <c r="R18" s="30">
        <f t="shared" ref="R18:S18" si="1">R55+R71+SUM(R73:R117)</f>
        <v>1063.845</v>
      </c>
      <c r="S18" s="30">
        <f t="shared" si="1"/>
        <v>3277.4720000000002</v>
      </c>
      <c r="T18" s="30">
        <f>T55+T71+SUM(T73:T117)</f>
        <v>328.94</v>
      </c>
      <c r="U18" s="30">
        <f>K18-J18</f>
        <v>4866.2000000000007</v>
      </c>
      <c r="V18" s="32">
        <f>K18-J18</f>
        <v>4866.2000000000007</v>
      </c>
      <c r="W18" s="30">
        <f>U18</f>
        <v>4866.2000000000007</v>
      </c>
      <c r="X18" s="32">
        <f>X55+X71+SUM(X73:X117)</f>
        <v>4866.2</v>
      </c>
      <c r="Y18" s="30">
        <f>Y55+Y71+SUM(Y73:Y117)</f>
        <v>4863.0331666666671</v>
      </c>
      <c r="Z18" s="30">
        <f>Z55+Z71+SUM(Z73:Z117)</f>
        <v>4863.0331666666671</v>
      </c>
      <c r="AA18" s="30">
        <f>AA55+AA71+SUM(AA73:AA109)</f>
        <v>37.047999999999995</v>
      </c>
      <c r="AB18" s="30">
        <f>AB55+AB71+SUM(AB73:AB110)</f>
        <v>37.047999999999995</v>
      </c>
      <c r="AC18" s="30">
        <f>AC55+AC71+SUM(AC73:AC117)</f>
        <v>205.035</v>
      </c>
      <c r="AD18" s="30">
        <f>AD55+SUM(AD73:AD112)</f>
        <v>205.035</v>
      </c>
      <c r="AE18" s="30">
        <f>AE55+SUM(AE73:AE117)</f>
        <v>188.24299999999999</v>
      </c>
      <c r="AF18" s="30">
        <f>AF55+AF71+SUM(AF73:AF117)</f>
        <v>188.24299999999999</v>
      </c>
      <c r="AG18" s="30">
        <f>AG55+AG71+SUM(AG73:AG115)</f>
        <v>242.73099999999999</v>
      </c>
      <c r="AH18" s="31">
        <f>AH55+AH71+SUM(AH73:AH117)</f>
        <v>183.86099999999999</v>
      </c>
      <c r="AI18" s="30">
        <f>AI55</f>
        <v>558.63199999999995</v>
      </c>
      <c r="AJ18" s="30">
        <f>AJ55</f>
        <v>457.81900000000002</v>
      </c>
      <c r="AK18" s="30">
        <f>AK55</f>
        <v>576.976</v>
      </c>
      <c r="AL18" s="30">
        <f>AL55</f>
        <v>475.13200000000001</v>
      </c>
      <c r="AM18" s="30">
        <f>AM55</f>
        <v>564.68399999999997</v>
      </c>
      <c r="AN18" s="30">
        <f t="shared" ref="AN18:AV18" si="2">AN55</f>
        <v>493.137</v>
      </c>
      <c r="AO18" s="30">
        <f t="shared" si="2"/>
        <v>584.90800000000002</v>
      </c>
      <c r="AP18" s="30">
        <f t="shared" si="2"/>
        <v>584.90783333333297</v>
      </c>
      <c r="AQ18" s="30">
        <f t="shared" si="2"/>
        <v>606.14333333333298</v>
      </c>
      <c r="AR18" s="30">
        <f t="shared" si="2"/>
        <v>606.14333333333343</v>
      </c>
      <c r="AS18" s="30">
        <f t="shared" si="2"/>
        <v>628.44000000000005</v>
      </c>
      <c r="AT18" s="30">
        <f t="shared" si="2"/>
        <v>628.44000000000005</v>
      </c>
      <c r="AU18" s="30">
        <f t="shared" si="2"/>
        <v>673.36</v>
      </c>
      <c r="AV18" s="30">
        <f t="shared" si="2"/>
        <v>1003.2670000000001</v>
      </c>
      <c r="AW18" s="30">
        <f>AW55+SUM(AW73:AW115)</f>
        <v>4829.1523333333325</v>
      </c>
      <c r="AX18" s="30">
        <f>AX55+SUM(AX73:AX117)</f>
        <v>4825.9851666666664</v>
      </c>
      <c r="AY18" s="2" t="s">
        <v>33</v>
      </c>
      <c r="BA18" s="40"/>
    </row>
    <row r="19" spans="1:53" s="20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6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1" t="s">
        <v>33</v>
      </c>
      <c r="Q19" s="1" t="s">
        <v>33</v>
      </c>
      <c r="R19" s="1" t="s">
        <v>33</v>
      </c>
      <c r="S19" s="1" t="s">
        <v>33</v>
      </c>
      <c r="T19" s="1" t="s">
        <v>33</v>
      </c>
      <c r="U19" s="1" t="s">
        <v>33</v>
      </c>
      <c r="V19" s="1" t="s">
        <v>33</v>
      </c>
      <c r="W19" s="30" t="s">
        <v>33</v>
      </c>
      <c r="X19" s="32" t="s">
        <v>33</v>
      </c>
      <c r="Y19" s="1" t="s">
        <v>33</v>
      </c>
      <c r="Z19" s="1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30" t="s">
        <v>33</v>
      </c>
      <c r="AF19" s="1" t="s">
        <v>33</v>
      </c>
      <c r="AG19" s="32" t="s">
        <v>33</v>
      </c>
      <c r="AH19" s="26" t="s">
        <v>33</v>
      </c>
      <c r="AI19" s="32" t="s">
        <v>33</v>
      </c>
      <c r="AJ19" s="1" t="s">
        <v>33</v>
      </c>
      <c r="AK19" s="32" t="s">
        <v>33</v>
      </c>
      <c r="AL19" s="1" t="s">
        <v>33</v>
      </c>
      <c r="AM19" s="32" t="s">
        <v>33</v>
      </c>
      <c r="AN19" s="1" t="s">
        <v>33</v>
      </c>
      <c r="AO19" s="32" t="s">
        <v>33</v>
      </c>
      <c r="AP19" s="1" t="s">
        <v>33</v>
      </c>
      <c r="AQ19" s="32" t="s">
        <v>33</v>
      </c>
      <c r="AR19" s="1" t="s">
        <v>33</v>
      </c>
      <c r="AS19" s="32" t="s">
        <v>33</v>
      </c>
      <c r="AT19" s="1" t="s">
        <v>33</v>
      </c>
      <c r="AU19" s="32" t="s">
        <v>33</v>
      </c>
      <c r="AV19" s="1" t="s">
        <v>33</v>
      </c>
      <c r="AW19" s="30" t="s">
        <v>33</v>
      </c>
      <c r="AX19" s="2" t="s">
        <v>33</v>
      </c>
      <c r="AY19" s="2" t="s">
        <v>33</v>
      </c>
    </row>
    <row r="20" spans="1:53" s="20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6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1" t="s">
        <v>33</v>
      </c>
      <c r="Q20" s="1" t="s">
        <v>33</v>
      </c>
      <c r="R20" s="1" t="s">
        <v>33</v>
      </c>
      <c r="S20" s="1" t="s">
        <v>33</v>
      </c>
      <c r="T20" s="1" t="s">
        <v>33</v>
      </c>
      <c r="U20" s="1" t="s">
        <v>33</v>
      </c>
      <c r="V20" s="1" t="s">
        <v>33</v>
      </c>
      <c r="W20" s="30" t="s">
        <v>33</v>
      </c>
      <c r="X20" s="32" t="s">
        <v>33</v>
      </c>
      <c r="Y20" s="1" t="s">
        <v>33</v>
      </c>
      <c r="Z20" s="1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30" t="s">
        <v>33</v>
      </c>
      <c r="AF20" s="1" t="s">
        <v>33</v>
      </c>
      <c r="AG20" s="32" t="s">
        <v>33</v>
      </c>
      <c r="AH20" s="26" t="s">
        <v>33</v>
      </c>
      <c r="AI20" s="32" t="s">
        <v>33</v>
      </c>
      <c r="AJ20" s="1" t="s">
        <v>33</v>
      </c>
      <c r="AK20" s="32" t="s">
        <v>33</v>
      </c>
      <c r="AL20" s="1" t="s">
        <v>33</v>
      </c>
      <c r="AM20" s="32" t="s">
        <v>33</v>
      </c>
      <c r="AN20" s="1" t="s">
        <v>33</v>
      </c>
      <c r="AO20" s="32" t="s">
        <v>33</v>
      </c>
      <c r="AP20" s="1" t="s">
        <v>33</v>
      </c>
      <c r="AQ20" s="32" t="s">
        <v>33</v>
      </c>
      <c r="AR20" s="1" t="s">
        <v>33</v>
      </c>
      <c r="AS20" s="32" t="s">
        <v>33</v>
      </c>
      <c r="AT20" s="1" t="s">
        <v>33</v>
      </c>
      <c r="AU20" s="32" t="s">
        <v>33</v>
      </c>
      <c r="AV20" s="1" t="s">
        <v>33</v>
      </c>
      <c r="AW20" s="30" t="s">
        <v>33</v>
      </c>
      <c r="AX20" s="2" t="s">
        <v>33</v>
      </c>
      <c r="AY20" s="2" t="s">
        <v>33</v>
      </c>
    </row>
    <row r="21" spans="1:53" s="20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6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1" t="s">
        <v>33</v>
      </c>
      <c r="Q21" s="1" t="s">
        <v>33</v>
      </c>
      <c r="R21" s="1" t="s">
        <v>33</v>
      </c>
      <c r="S21" s="1" t="s">
        <v>33</v>
      </c>
      <c r="T21" s="1" t="s">
        <v>33</v>
      </c>
      <c r="U21" s="1" t="s">
        <v>33</v>
      </c>
      <c r="V21" s="1" t="s">
        <v>33</v>
      </c>
      <c r="W21" s="30" t="s">
        <v>33</v>
      </c>
      <c r="X21" s="32" t="s">
        <v>33</v>
      </c>
      <c r="Y21" s="1" t="s">
        <v>33</v>
      </c>
      <c r="Z21" s="1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30" t="s">
        <v>33</v>
      </c>
      <c r="AF21" s="1" t="s">
        <v>33</v>
      </c>
      <c r="AG21" s="32" t="s">
        <v>33</v>
      </c>
      <c r="AH21" s="26" t="s">
        <v>33</v>
      </c>
      <c r="AI21" s="32" t="s">
        <v>33</v>
      </c>
      <c r="AJ21" s="1" t="s">
        <v>33</v>
      </c>
      <c r="AK21" s="32" t="s">
        <v>33</v>
      </c>
      <c r="AL21" s="1" t="s">
        <v>33</v>
      </c>
      <c r="AM21" s="32" t="s">
        <v>33</v>
      </c>
      <c r="AN21" s="1" t="s">
        <v>33</v>
      </c>
      <c r="AO21" s="32" t="s">
        <v>33</v>
      </c>
      <c r="AP21" s="1" t="s">
        <v>33</v>
      </c>
      <c r="AQ21" s="32" t="s">
        <v>33</v>
      </c>
      <c r="AR21" s="1" t="s">
        <v>33</v>
      </c>
      <c r="AS21" s="32" t="s">
        <v>33</v>
      </c>
      <c r="AT21" s="1" t="s">
        <v>33</v>
      </c>
      <c r="AU21" s="32" t="s">
        <v>33</v>
      </c>
      <c r="AV21" s="1" t="s">
        <v>33</v>
      </c>
      <c r="AW21" s="30" t="s">
        <v>33</v>
      </c>
      <c r="AX21" s="2" t="s">
        <v>33</v>
      </c>
      <c r="AY21" s="2" t="s">
        <v>33</v>
      </c>
    </row>
    <row r="22" spans="1:53" s="20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6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1" t="s">
        <v>33</v>
      </c>
      <c r="Q22" s="1" t="s">
        <v>33</v>
      </c>
      <c r="R22" s="1" t="s">
        <v>33</v>
      </c>
      <c r="S22" s="1" t="s">
        <v>33</v>
      </c>
      <c r="T22" s="1" t="s">
        <v>33</v>
      </c>
      <c r="U22" s="1" t="s">
        <v>33</v>
      </c>
      <c r="V22" s="1" t="s">
        <v>33</v>
      </c>
      <c r="W22" s="30" t="s">
        <v>33</v>
      </c>
      <c r="X22" s="32" t="s">
        <v>33</v>
      </c>
      <c r="Y22" s="1" t="s">
        <v>33</v>
      </c>
      <c r="Z22" s="1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30" t="s">
        <v>33</v>
      </c>
      <c r="AF22" s="1" t="s">
        <v>33</v>
      </c>
      <c r="AG22" s="32" t="s">
        <v>33</v>
      </c>
      <c r="AH22" s="26" t="s">
        <v>33</v>
      </c>
      <c r="AI22" s="32" t="s">
        <v>33</v>
      </c>
      <c r="AJ22" s="1" t="s">
        <v>33</v>
      </c>
      <c r="AK22" s="32" t="s">
        <v>33</v>
      </c>
      <c r="AL22" s="1" t="s">
        <v>33</v>
      </c>
      <c r="AM22" s="32" t="s">
        <v>33</v>
      </c>
      <c r="AN22" s="1" t="s">
        <v>33</v>
      </c>
      <c r="AO22" s="32" t="s">
        <v>33</v>
      </c>
      <c r="AP22" s="1" t="s">
        <v>33</v>
      </c>
      <c r="AQ22" s="32" t="s">
        <v>33</v>
      </c>
      <c r="AR22" s="1" t="s">
        <v>33</v>
      </c>
      <c r="AS22" s="32" t="s">
        <v>33</v>
      </c>
      <c r="AT22" s="1" t="s">
        <v>33</v>
      </c>
      <c r="AU22" s="32" t="s">
        <v>33</v>
      </c>
      <c r="AV22" s="1" t="s">
        <v>33</v>
      </c>
      <c r="AW22" s="30" t="s">
        <v>33</v>
      </c>
      <c r="AX22" s="2" t="s">
        <v>33</v>
      </c>
      <c r="AY22" s="2" t="s">
        <v>33</v>
      </c>
    </row>
    <row r="23" spans="1:53" s="20" customFormat="1" ht="31.5" customHeight="1" x14ac:dyDescent="0.25">
      <c r="A23" s="3" t="s">
        <v>112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6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1" t="s">
        <v>33</v>
      </c>
      <c r="Q23" s="1" t="s">
        <v>33</v>
      </c>
      <c r="R23" s="1" t="s">
        <v>33</v>
      </c>
      <c r="S23" s="1" t="s">
        <v>33</v>
      </c>
      <c r="T23" s="1" t="s">
        <v>33</v>
      </c>
      <c r="U23" s="1" t="s">
        <v>33</v>
      </c>
      <c r="V23" s="1" t="s">
        <v>33</v>
      </c>
      <c r="W23" s="30" t="s">
        <v>33</v>
      </c>
      <c r="X23" s="32" t="s">
        <v>33</v>
      </c>
      <c r="Y23" s="1" t="s">
        <v>33</v>
      </c>
      <c r="Z23" s="1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30" t="s">
        <v>33</v>
      </c>
      <c r="AF23" s="1" t="s">
        <v>33</v>
      </c>
      <c r="AG23" s="32" t="s">
        <v>33</v>
      </c>
      <c r="AH23" s="26" t="s">
        <v>33</v>
      </c>
      <c r="AI23" s="32" t="s">
        <v>33</v>
      </c>
      <c r="AJ23" s="1" t="s">
        <v>33</v>
      </c>
      <c r="AK23" s="32" t="s">
        <v>33</v>
      </c>
      <c r="AL23" s="1" t="s">
        <v>33</v>
      </c>
      <c r="AM23" s="32" t="s">
        <v>33</v>
      </c>
      <c r="AN23" s="1" t="s">
        <v>33</v>
      </c>
      <c r="AO23" s="32" t="s">
        <v>33</v>
      </c>
      <c r="AP23" s="1" t="s">
        <v>33</v>
      </c>
      <c r="AQ23" s="32" t="s">
        <v>33</v>
      </c>
      <c r="AR23" s="1" t="s">
        <v>33</v>
      </c>
      <c r="AS23" s="32" t="s">
        <v>33</v>
      </c>
      <c r="AT23" s="1" t="s">
        <v>33</v>
      </c>
      <c r="AU23" s="32" t="s">
        <v>33</v>
      </c>
      <c r="AV23" s="1" t="s">
        <v>33</v>
      </c>
      <c r="AW23" s="30" t="s">
        <v>33</v>
      </c>
      <c r="AX23" s="2" t="s">
        <v>33</v>
      </c>
      <c r="AY23" s="2" t="s">
        <v>33</v>
      </c>
    </row>
    <row r="24" spans="1:53" s="20" customFormat="1" ht="47.25" customHeight="1" x14ac:dyDescent="0.25">
      <c r="A24" s="3" t="s">
        <v>113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6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30" t="s">
        <v>33</v>
      </c>
      <c r="X24" s="32" t="s">
        <v>33</v>
      </c>
      <c r="Y24" s="1" t="s">
        <v>33</v>
      </c>
      <c r="Z24" s="1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30" t="s">
        <v>33</v>
      </c>
      <c r="AF24" s="1" t="s">
        <v>33</v>
      </c>
      <c r="AG24" s="32" t="s">
        <v>33</v>
      </c>
      <c r="AH24" s="26" t="s">
        <v>33</v>
      </c>
      <c r="AI24" s="32" t="s">
        <v>33</v>
      </c>
      <c r="AJ24" s="1" t="s">
        <v>33</v>
      </c>
      <c r="AK24" s="32" t="s">
        <v>33</v>
      </c>
      <c r="AL24" s="1" t="s">
        <v>33</v>
      </c>
      <c r="AM24" s="32" t="s">
        <v>33</v>
      </c>
      <c r="AN24" s="1" t="s">
        <v>33</v>
      </c>
      <c r="AO24" s="32" t="s">
        <v>33</v>
      </c>
      <c r="AP24" s="1" t="s">
        <v>33</v>
      </c>
      <c r="AQ24" s="32" t="s">
        <v>33</v>
      </c>
      <c r="AR24" s="1" t="s">
        <v>33</v>
      </c>
      <c r="AS24" s="32" t="s">
        <v>33</v>
      </c>
      <c r="AT24" s="1" t="s">
        <v>33</v>
      </c>
      <c r="AU24" s="32" t="s">
        <v>33</v>
      </c>
      <c r="AV24" s="1" t="s">
        <v>33</v>
      </c>
      <c r="AW24" s="30" t="s">
        <v>33</v>
      </c>
      <c r="AX24" s="2" t="s">
        <v>33</v>
      </c>
      <c r="AY24" s="2" t="s">
        <v>33</v>
      </c>
    </row>
    <row r="25" spans="1:53" s="20" customFormat="1" ht="15.75" customHeight="1" x14ac:dyDescent="0.25">
      <c r="A25" s="3" t="s">
        <v>44</v>
      </c>
      <c r="B25" s="4" t="s">
        <v>109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6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1" t="s">
        <v>33</v>
      </c>
      <c r="Q25" s="1" t="s">
        <v>33</v>
      </c>
      <c r="R25" s="1" t="s">
        <v>33</v>
      </c>
      <c r="S25" s="1" t="s">
        <v>33</v>
      </c>
      <c r="T25" s="1" t="s">
        <v>33</v>
      </c>
      <c r="U25" s="1" t="s">
        <v>33</v>
      </c>
      <c r="V25" s="1" t="s">
        <v>33</v>
      </c>
      <c r="W25" s="30" t="s">
        <v>33</v>
      </c>
      <c r="X25" s="32" t="s">
        <v>33</v>
      </c>
      <c r="Y25" s="1" t="s">
        <v>33</v>
      </c>
      <c r="Z25" s="1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30" t="s">
        <v>33</v>
      </c>
      <c r="AF25" s="1" t="s">
        <v>33</v>
      </c>
      <c r="AG25" s="32" t="s">
        <v>33</v>
      </c>
      <c r="AH25" s="26" t="s">
        <v>33</v>
      </c>
      <c r="AI25" s="32" t="s">
        <v>33</v>
      </c>
      <c r="AJ25" s="1" t="s">
        <v>33</v>
      </c>
      <c r="AK25" s="32" t="s">
        <v>33</v>
      </c>
      <c r="AL25" s="1" t="s">
        <v>33</v>
      </c>
      <c r="AM25" s="32" t="s">
        <v>33</v>
      </c>
      <c r="AN25" s="1" t="s">
        <v>33</v>
      </c>
      <c r="AO25" s="32" t="s">
        <v>33</v>
      </c>
      <c r="AP25" s="1" t="s">
        <v>33</v>
      </c>
      <c r="AQ25" s="32" t="s">
        <v>33</v>
      </c>
      <c r="AR25" s="1" t="s">
        <v>33</v>
      </c>
      <c r="AS25" s="32" t="s">
        <v>33</v>
      </c>
      <c r="AT25" s="1" t="s">
        <v>33</v>
      </c>
      <c r="AU25" s="32" t="s">
        <v>33</v>
      </c>
      <c r="AV25" s="1" t="s">
        <v>33</v>
      </c>
      <c r="AW25" s="30" t="s">
        <v>33</v>
      </c>
      <c r="AX25" s="2" t="s">
        <v>33</v>
      </c>
      <c r="AY25" s="2" t="s">
        <v>33</v>
      </c>
    </row>
    <row r="26" spans="1:53" s="20" customFormat="1" ht="47.25" customHeight="1" x14ac:dyDescent="0.25">
      <c r="A26" s="3" t="s">
        <v>45</v>
      </c>
      <c r="B26" s="4" t="s">
        <v>114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6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1" t="s">
        <v>33</v>
      </c>
      <c r="Q26" s="1" t="s">
        <v>33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30" t="s">
        <v>33</v>
      </c>
      <c r="X26" s="32" t="s">
        <v>33</v>
      </c>
      <c r="Y26" s="1" t="s">
        <v>33</v>
      </c>
      <c r="Z26" s="1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30" t="s">
        <v>33</v>
      </c>
      <c r="AF26" s="1" t="s">
        <v>33</v>
      </c>
      <c r="AG26" s="32" t="s">
        <v>33</v>
      </c>
      <c r="AH26" s="26" t="s">
        <v>33</v>
      </c>
      <c r="AI26" s="32" t="s">
        <v>33</v>
      </c>
      <c r="AJ26" s="1" t="s">
        <v>33</v>
      </c>
      <c r="AK26" s="32" t="s">
        <v>33</v>
      </c>
      <c r="AL26" s="1" t="s">
        <v>33</v>
      </c>
      <c r="AM26" s="32" t="s">
        <v>33</v>
      </c>
      <c r="AN26" s="1" t="s">
        <v>33</v>
      </c>
      <c r="AO26" s="32" t="s">
        <v>33</v>
      </c>
      <c r="AP26" s="1" t="s">
        <v>33</v>
      </c>
      <c r="AQ26" s="32" t="s">
        <v>33</v>
      </c>
      <c r="AR26" s="1" t="s">
        <v>33</v>
      </c>
      <c r="AS26" s="32" t="s">
        <v>33</v>
      </c>
      <c r="AT26" s="1" t="s">
        <v>33</v>
      </c>
      <c r="AU26" s="32" t="s">
        <v>33</v>
      </c>
      <c r="AV26" s="1" t="s">
        <v>33</v>
      </c>
      <c r="AW26" s="30" t="s">
        <v>33</v>
      </c>
      <c r="AX26" s="2" t="s">
        <v>33</v>
      </c>
      <c r="AY26" s="2" t="s">
        <v>33</v>
      </c>
    </row>
    <row r="27" spans="1:53" s="20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6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1" t="s">
        <v>33</v>
      </c>
      <c r="Q27" s="1" t="s">
        <v>33</v>
      </c>
      <c r="R27" s="1" t="s">
        <v>33</v>
      </c>
      <c r="S27" s="1" t="s">
        <v>33</v>
      </c>
      <c r="T27" s="1" t="s">
        <v>33</v>
      </c>
      <c r="U27" s="1" t="s">
        <v>33</v>
      </c>
      <c r="V27" s="1" t="s">
        <v>33</v>
      </c>
      <c r="W27" s="30" t="s">
        <v>33</v>
      </c>
      <c r="X27" s="32" t="s">
        <v>33</v>
      </c>
      <c r="Y27" s="1" t="s">
        <v>33</v>
      </c>
      <c r="Z27" s="1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30" t="s">
        <v>33</v>
      </c>
      <c r="AF27" s="1" t="s">
        <v>33</v>
      </c>
      <c r="AG27" s="32" t="s">
        <v>33</v>
      </c>
      <c r="AH27" s="26" t="s">
        <v>33</v>
      </c>
      <c r="AI27" s="32" t="s">
        <v>33</v>
      </c>
      <c r="AJ27" s="1" t="s">
        <v>33</v>
      </c>
      <c r="AK27" s="32" t="s">
        <v>33</v>
      </c>
      <c r="AL27" s="1" t="s">
        <v>33</v>
      </c>
      <c r="AM27" s="32" t="s">
        <v>33</v>
      </c>
      <c r="AN27" s="1" t="s">
        <v>33</v>
      </c>
      <c r="AO27" s="32" t="s">
        <v>33</v>
      </c>
      <c r="AP27" s="1" t="s">
        <v>33</v>
      </c>
      <c r="AQ27" s="32" t="s">
        <v>33</v>
      </c>
      <c r="AR27" s="1" t="s">
        <v>33</v>
      </c>
      <c r="AS27" s="32" t="s">
        <v>33</v>
      </c>
      <c r="AT27" s="1" t="s">
        <v>33</v>
      </c>
      <c r="AU27" s="32" t="s">
        <v>33</v>
      </c>
      <c r="AV27" s="1" t="s">
        <v>33</v>
      </c>
      <c r="AW27" s="30" t="s">
        <v>33</v>
      </c>
      <c r="AX27" s="2" t="s">
        <v>33</v>
      </c>
      <c r="AY27" s="2" t="s">
        <v>33</v>
      </c>
    </row>
    <row r="28" spans="1:53" s="20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6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30" t="s">
        <v>33</v>
      </c>
      <c r="X28" s="32" t="s">
        <v>33</v>
      </c>
      <c r="Y28" s="1" t="s">
        <v>33</v>
      </c>
      <c r="Z28" s="1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30" t="s">
        <v>33</v>
      </c>
      <c r="AF28" s="1" t="s">
        <v>33</v>
      </c>
      <c r="AG28" s="32" t="s">
        <v>33</v>
      </c>
      <c r="AH28" s="26" t="s">
        <v>33</v>
      </c>
      <c r="AI28" s="32" t="s">
        <v>33</v>
      </c>
      <c r="AJ28" s="1" t="s">
        <v>33</v>
      </c>
      <c r="AK28" s="32" t="s">
        <v>33</v>
      </c>
      <c r="AL28" s="1" t="s">
        <v>33</v>
      </c>
      <c r="AM28" s="32" t="s">
        <v>33</v>
      </c>
      <c r="AN28" s="1" t="s">
        <v>33</v>
      </c>
      <c r="AO28" s="32" t="s">
        <v>33</v>
      </c>
      <c r="AP28" s="1" t="s">
        <v>33</v>
      </c>
      <c r="AQ28" s="32" t="s">
        <v>33</v>
      </c>
      <c r="AR28" s="1" t="s">
        <v>33</v>
      </c>
      <c r="AS28" s="32" t="s">
        <v>33</v>
      </c>
      <c r="AT28" s="1" t="s">
        <v>33</v>
      </c>
      <c r="AU28" s="32" t="s">
        <v>33</v>
      </c>
      <c r="AV28" s="1" t="s">
        <v>33</v>
      </c>
      <c r="AW28" s="30" t="s">
        <v>33</v>
      </c>
      <c r="AX28" s="2" t="s">
        <v>33</v>
      </c>
      <c r="AY28" s="2" t="s">
        <v>33</v>
      </c>
    </row>
    <row r="29" spans="1:53" s="20" customFormat="1" ht="47.25" x14ac:dyDescent="0.25">
      <c r="A29" s="3" t="s">
        <v>50</v>
      </c>
      <c r="B29" s="4" t="s">
        <v>131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6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1" t="s">
        <v>33</v>
      </c>
      <c r="Q29" s="1" t="s">
        <v>33</v>
      </c>
      <c r="R29" s="1" t="s">
        <v>33</v>
      </c>
      <c r="S29" s="1" t="s">
        <v>33</v>
      </c>
      <c r="T29" s="1" t="s">
        <v>33</v>
      </c>
      <c r="U29" s="1" t="s">
        <v>33</v>
      </c>
      <c r="V29" s="1" t="s">
        <v>33</v>
      </c>
      <c r="W29" s="30" t="s">
        <v>33</v>
      </c>
      <c r="X29" s="32" t="s">
        <v>33</v>
      </c>
      <c r="Y29" s="1" t="s">
        <v>33</v>
      </c>
      <c r="Z29" s="1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30" t="s">
        <v>33</v>
      </c>
      <c r="AF29" s="1" t="s">
        <v>33</v>
      </c>
      <c r="AG29" s="32" t="s">
        <v>33</v>
      </c>
      <c r="AH29" s="26" t="s">
        <v>33</v>
      </c>
      <c r="AI29" s="32" t="s">
        <v>33</v>
      </c>
      <c r="AJ29" s="1" t="s">
        <v>33</v>
      </c>
      <c r="AK29" s="32" t="s">
        <v>33</v>
      </c>
      <c r="AL29" s="1" t="s">
        <v>33</v>
      </c>
      <c r="AM29" s="32" t="s">
        <v>33</v>
      </c>
      <c r="AN29" s="1" t="s">
        <v>33</v>
      </c>
      <c r="AO29" s="32" t="s">
        <v>33</v>
      </c>
      <c r="AP29" s="1" t="s">
        <v>33</v>
      </c>
      <c r="AQ29" s="32" t="s">
        <v>33</v>
      </c>
      <c r="AR29" s="1" t="s">
        <v>33</v>
      </c>
      <c r="AS29" s="32" t="s">
        <v>33</v>
      </c>
      <c r="AT29" s="1" t="s">
        <v>33</v>
      </c>
      <c r="AU29" s="32" t="s">
        <v>33</v>
      </c>
      <c r="AV29" s="1" t="s">
        <v>33</v>
      </c>
      <c r="AW29" s="30" t="s">
        <v>33</v>
      </c>
      <c r="AX29" s="2" t="s">
        <v>33</v>
      </c>
      <c r="AY29" s="2" t="s">
        <v>33</v>
      </c>
    </row>
    <row r="30" spans="1:53" s="20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6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1" t="s">
        <v>33</v>
      </c>
      <c r="Q30" s="1" t="s">
        <v>33</v>
      </c>
      <c r="R30" s="1" t="s">
        <v>33</v>
      </c>
      <c r="S30" s="1" t="s">
        <v>33</v>
      </c>
      <c r="T30" s="1" t="s">
        <v>33</v>
      </c>
      <c r="U30" s="1" t="s">
        <v>33</v>
      </c>
      <c r="V30" s="1" t="s">
        <v>33</v>
      </c>
      <c r="W30" s="30" t="s">
        <v>33</v>
      </c>
      <c r="X30" s="32" t="s">
        <v>33</v>
      </c>
      <c r="Y30" s="1" t="s">
        <v>33</v>
      </c>
      <c r="Z30" s="1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30" t="s">
        <v>33</v>
      </c>
      <c r="AF30" s="1" t="s">
        <v>33</v>
      </c>
      <c r="AG30" s="32" t="s">
        <v>33</v>
      </c>
      <c r="AH30" s="26" t="s">
        <v>33</v>
      </c>
      <c r="AI30" s="32" t="s">
        <v>33</v>
      </c>
      <c r="AJ30" s="1" t="s">
        <v>33</v>
      </c>
      <c r="AK30" s="32" t="s">
        <v>33</v>
      </c>
      <c r="AL30" s="1" t="s">
        <v>33</v>
      </c>
      <c r="AM30" s="32" t="s">
        <v>33</v>
      </c>
      <c r="AN30" s="1" t="s">
        <v>33</v>
      </c>
      <c r="AO30" s="32" t="s">
        <v>33</v>
      </c>
      <c r="AP30" s="1" t="s">
        <v>33</v>
      </c>
      <c r="AQ30" s="32" t="s">
        <v>33</v>
      </c>
      <c r="AR30" s="1" t="s">
        <v>33</v>
      </c>
      <c r="AS30" s="32" t="s">
        <v>33</v>
      </c>
      <c r="AT30" s="1" t="s">
        <v>33</v>
      </c>
      <c r="AU30" s="32" t="s">
        <v>33</v>
      </c>
      <c r="AV30" s="1" t="s">
        <v>33</v>
      </c>
      <c r="AW30" s="30" t="s">
        <v>33</v>
      </c>
      <c r="AX30" s="2" t="s">
        <v>33</v>
      </c>
      <c r="AY30" s="2" t="s">
        <v>33</v>
      </c>
    </row>
    <row r="31" spans="1:53" s="20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6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1" t="s">
        <v>33</v>
      </c>
      <c r="Q31" s="1" t="s">
        <v>33</v>
      </c>
      <c r="R31" s="1" t="s">
        <v>33</v>
      </c>
      <c r="S31" s="1" t="s">
        <v>33</v>
      </c>
      <c r="T31" s="1" t="s">
        <v>33</v>
      </c>
      <c r="U31" s="1" t="s">
        <v>33</v>
      </c>
      <c r="V31" s="1" t="s">
        <v>33</v>
      </c>
      <c r="W31" s="30" t="s">
        <v>33</v>
      </c>
      <c r="X31" s="32" t="s">
        <v>33</v>
      </c>
      <c r="Y31" s="1" t="s">
        <v>33</v>
      </c>
      <c r="Z31" s="1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30" t="s">
        <v>33</v>
      </c>
      <c r="AF31" s="1" t="s">
        <v>33</v>
      </c>
      <c r="AG31" s="32" t="s">
        <v>33</v>
      </c>
      <c r="AH31" s="26" t="s">
        <v>33</v>
      </c>
      <c r="AI31" s="32" t="s">
        <v>33</v>
      </c>
      <c r="AJ31" s="1" t="s">
        <v>33</v>
      </c>
      <c r="AK31" s="32" t="s">
        <v>33</v>
      </c>
      <c r="AL31" s="1" t="s">
        <v>33</v>
      </c>
      <c r="AM31" s="32" t="s">
        <v>33</v>
      </c>
      <c r="AN31" s="1" t="s">
        <v>33</v>
      </c>
      <c r="AO31" s="32" t="s">
        <v>33</v>
      </c>
      <c r="AP31" s="1" t="s">
        <v>33</v>
      </c>
      <c r="AQ31" s="32" t="s">
        <v>33</v>
      </c>
      <c r="AR31" s="1" t="s">
        <v>33</v>
      </c>
      <c r="AS31" s="32" t="s">
        <v>33</v>
      </c>
      <c r="AT31" s="1" t="s">
        <v>33</v>
      </c>
      <c r="AU31" s="32" t="s">
        <v>33</v>
      </c>
      <c r="AV31" s="1" t="s">
        <v>33</v>
      </c>
      <c r="AW31" s="30" t="s">
        <v>33</v>
      </c>
      <c r="AX31" s="2" t="s">
        <v>33</v>
      </c>
      <c r="AY31" s="2" t="s">
        <v>33</v>
      </c>
    </row>
    <row r="32" spans="1:53" s="20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6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1" t="s">
        <v>33</v>
      </c>
      <c r="Q32" s="1" t="s">
        <v>33</v>
      </c>
      <c r="R32" s="1" t="s">
        <v>33</v>
      </c>
      <c r="S32" s="1" t="s">
        <v>33</v>
      </c>
      <c r="T32" s="1" t="s">
        <v>33</v>
      </c>
      <c r="U32" s="1" t="s">
        <v>33</v>
      </c>
      <c r="V32" s="1" t="s">
        <v>33</v>
      </c>
      <c r="W32" s="30" t="s">
        <v>33</v>
      </c>
      <c r="X32" s="32" t="s">
        <v>33</v>
      </c>
      <c r="Y32" s="1" t="s">
        <v>33</v>
      </c>
      <c r="Z32" s="1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30" t="s">
        <v>33</v>
      </c>
      <c r="AF32" s="1" t="s">
        <v>33</v>
      </c>
      <c r="AG32" s="32" t="s">
        <v>33</v>
      </c>
      <c r="AH32" s="26" t="s">
        <v>33</v>
      </c>
      <c r="AI32" s="32" t="s">
        <v>33</v>
      </c>
      <c r="AJ32" s="1" t="s">
        <v>33</v>
      </c>
      <c r="AK32" s="32" t="s">
        <v>33</v>
      </c>
      <c r="AL32" s="1" t="s">
        <v>33</v>
      </c>
      <c r="AM32" s="32" t="s">
        <v>33</v>
      </c>
      <c r="AN32" s="1" t="s">
        <v>33</v>
      </c>
      <c r="AO32" s="32" t="s">
        <v>33</v>
      </c>
      <c r="AP32" s="1" t="s">
        <v>33</v>
      </c>
      <c r="AQ32" s="32" t="s">
        <v>33</v>
      </c>
      <c r="AR32" s="1" t="s">
        <v>33</v>
      </c>
      <c r="AS32" s="32" t="s">
        <v>33</v>
      </c>
      <c r="AT32" s="1" t="s">
        <v>33</v>
      </c>
      <c r="AU32" s="32" t="s">
        <v>33</v>
      </c>
      <c r="AV32" s="1" t="s">
        <v>33</v>
      </c>
      <c r="AW32" s="30" t="s">
        <v>33</v>
      </c>
      <c r="AX32" s="2" t="s">
        <v>33</v>
      </c>
      <c r="AY32" s="2" t="s">
        <v>33</v>
      </c>
    </row>
    <row r="33" spans="1:51" s="20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6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33</v>
      </c>
      <c r="U33" s="1" t="s">
        <v>33</v>
      </c>
      <c r="V33" s="1" t="s">
        <v>33</v>
      </c>
      <c r="W33" s="30" t="s">
        <v>33</v>
      </c>
      <c r="X33" s="32" t="s">
        <v>33</v>
      </c>
      <c r="Y33" s="1" t="s">
        <v>33</v>
      </c>
      <c r="Z33" s="1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30" t="s">
        <v>33</v>
      </c>
      <c r="AF33" s="1" t="s">
        <v>33</v>
      </c>
      <c r="AG33" s="32" t="s">
        <v>33</v>
      </c>
      <c r="AH33" s="26" t="s">
        <v>33</v>
      </c>
      <c r="AI33" s="32" t="s">
        <v>33</v>
      </c>
      <c r="AJ33" s="1" t="s">
        <v>33</v>
      </c>
      <c r="AK33" s="32" t="s">
        <v>33</v>
      </c>
      <c r="AL33" s="1" t="s">
        <v>33</v>
      </c>
      <c r="AM33" s="32" t="s">
        <v>33</v>
      </c>
      <c r="AN33" s="1" t="s">
        <v>33</v>
      </c>
      <c r="AO33" s="32" t="s">
        <v>33</v>
      </c>
      <c r="AP33" s="1" t="s">
        <v>33</v>
      </c>
      <c r="AQ33" s="32" t="s">
        <v>33</v>
      </c>
      <c r="AR33" s="1" t="s">
        <v>33</v>
      </c>
      <c r="AS33" s="32" t="s">
        <v>33</v>
      </c>
      <c r="AT33" s="1" t="s">
        <v>33</v>
      </c>
      <c r="AU33" s="32" t="s">
        <v>33</v>
      </c>
      <c r="AV33" s="1" t="s">
        <v>33</v>
      </c>
      <c r="AW33" s="30" t="s">
        <v>33</v>
      </c>
      <c r="AX33" s="2" t="s">
        <v>33</v>
      </c>
      <c r="AY33" s="2" t="s">
        <v>33</v>
      </c>
    </row>
    <row r="34" spans="1:51" s="20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6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1" t="s">
        <v>33</v>
      </c>
      <c r="Q34" s="1" t="s">
        <v>33</v>
      </c>
      <c r="R34" s="1" t="s">
        <v>33</v>
      </c>
      <c r="S34" s="1" t="s">
        <v>33</v>
      </c>
      <c r="T34" s="1" t="s">
        <v>33</v>
      </c>
      <c r="U34" s="1" t="s">
        <v>33</v>
      </c>
      <c r="V34" s="1" t="s">
        <v>33</v>
      </c>
      <c r="W34" s="30" t="s">
        <v>33</v>
      </c>
      <c r="X34" s="32" t="s">
        <v>33</v>
      </c>
      <c r="Y34" s="1" t="s">
        <v>33</v>
      </c>
      <c r="Z34" s="1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30" t="s">
        <v>33</v>
      </c>
      <c r="AF34" s="1" t="s">
        <v>33</v>
      </c>
      <c r="AG34" s="32" t="s">
        <v>33</v>
      </c>
      <c r="AH34" s="26" t="s">
        <v>33</v>
      </c>
      <c r="AI34" s="32" t="s">
        <v>33</v>
      </c>
      <c r="AJ34" s="1" t="s">
        <v>33</v>
      </c>
      <c r="AK34" s="32" t="s">
        <v>33</v>
      </c>
      <c r="AL34" s="1" t="s">
        <v>33</v>
      </c>
      <c r="AM34" s="32" t="s">
        <v>33</v>
      </c>
      <c r="AN34" s="1" t="s">
        <v>33</v>
      </c>
      <c r="AO34" s="32" t="s">
        <v>33</v>
      </c>
      <c r="AP34" s="1" t="s">
        <v>33</v>
      </c>
      <c r="AQ34" s="32" t="s">
        <v>33</v>
      </c>
      <c r="AR34" s="1" t="s">
        <v>33</v>
      </c>
      <c r="AS34" s="32" t="s">
        <v>33</v>
      </c>
      <c r="AT34" s="1" t="s">
        <v>33</v>
      </c>
      <c r="AU34" s="32" t="s">
        <v>33</v>
      </c>
      <c r="AV34" s="1" t="s">
        <v>33</v>
      </c>
      <c r="AW34" s="30" t="s">
        <v>33</v>
      </c>
      <c r="AX34" s="2" t="s">
        <v>33</v>
      </c>
      <c r="AY34" s="2" t="s">
        <v>33</v>
      </c>
    </row>
    <row r="35" spans="1:51" s="20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6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1" t="s">
        <v>33</v>
      </c>
      <c r="Q35" s="1" t="s">
        <v>33</v>
      </c>
      <c r="R35" s="1" t="s">
        <v>33</v>
      </c>
      <c r="S35" s="1" t="s">
        <v>33</v>
      </c>
      <c r="T35" s="1" t="s">
        <v>33</v>
      </c>
      <c r="U35" s="1" t="s">
        <v>33</v>
      </c>
      <c r="V35" s="1" t="s">
        <v>33</v>
      </c>
      <c r="W35" s="30" t="s">
        <v>33</v>
      </c>
      <c r="X35" s="32" t="s">
        <v>33</v>
      </c>
      <c r="Y35" s="1" t="s">
        <v>33</v>
      </c>
      <c r="Z35" s="1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30" t="s">
        <v>33</v>
      </c>
      <c r="AF35" s="1" t="s">
        <v>33</v>
      </c>
      <c r="AG35" s="32" t="s">
        <v>33</v>
      </c>
      <c r="AH35" s="26" t="s">
        <v>33</v>
      </c>
      <c r="AI35" s="32" t="s">
        <v>33</v>
      </c>
      <c r="AJ35" s="1" t="s">
        <v>33</v>
      </c>
      <c r="AK35" s="32" t="s">
        <v>33</v>
      </c>
      <c r="AL35" s="1" t="s">
        <v>33</v>
      </c>
      <c r="AM35" s="32" t="s">
        <v>33</v>
      </c>
      <c r="AN35" s="1" t="s">
        <v>33</v>
      </c>
      <c r="AO35" s="32" t="s">
        <v>33</v>
      </c>
      <c r="AP35" s="1" t="s">
        <v>33</v>
      </c>
      <c r="AQ35" s="32" t="s">
        <v>33</v>
      </c>
      <c r="AR35" s="1" t="s">
        <v>33</v>
      </c>
      <c r="AS35" s="32" t="s">
        <v>33</v>
      </c>
      <c r="AT35" s="1" t="s">
        <v>33</v>
      </c>
      <c r="AU35" s="32" t="s">
        <v>33</v>
      </c>
      <c r="AV35" s="1" t="s">
        <v>33</v>
      </c>
      <c r="AW35" s="30" t="s">
        <v>33</v>
      </c>
      <c r="AX35" s="2" t="s">
        <v>33</v>
      </c>
      <c r="AY35" s="2" t="s">
        <v>33</v>
      </c>
    </row>
    <row r="36" spans="1:51" s="20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6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30" t="s">
        <v>33</v>
      </c>
      <c r="X36" s="32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30" t="s">
        <v>33</v>
      </c>
      <c r="AF36" s="1" t="s">
        <v>33</v>
      </c>
      <c r="AG36" s="32" t="s">
        <v>33</v>
      </c>
      <c r="AH36" s="26" t="s">
        <v>33</v>
      </c>
      <c r="AI36" s="32" t="s">
        <v>33</v>
      </c>
      <c r="AJ36" s="1" t="s">
        <v>33</v>
      </c>
      <c r="AK36" s="32" t="s">
        <v>33</v>
      </c>
      <c r="AL36" s="1" t="s">
        <v>33</v>
      </c>
      <c r="AM36" s="32" t="s">
        <v>33</v>
      </c>
      <c r="AN36" s="1" t="s">
        <v>33</v>
      </c>
      <c r="AO36" s="32" t="s">
        <v>33</v>
      </c>
      <c r="AP36" s="1" t="s">
        <v>33</v>
      </c>
      <c r="AQ36" s="32" t="s">
        <v>33</v>
      </c>
      <c r="AR36" s="1" t="s">
        <v>33</v>
      </c>
      <c r="AS36" s="32" t="s">
        <v>33</v>
      </c>
      <c r="AT36" s="1" t="s">
        <v>33</v>
      </c>
      <c r="AU36" s="32" t="s">
        <v>33</v>
      </c>
      <c r="AV36" s="1" t="s">
        <v>33</v>
      </c>
      <c r="AW36" s="30" t="s">
        <v>33</v>
      </c>
      <c r="AX36" s="2" t="s">
        <v>33</v>
      </c>
      <c r="AY36" s="2" t="s">
        <v>33</v>
      </c>
    </row>
    <row r="37" spans="1:51" s="20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6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30" t="s">
        <v>33</v>
      </c>
      <c r="X37" s="32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30" t="s">
        <v>33</v>
      </c>
      <c r="AF37" s="1" t="s">
        <v>33</v>
      </c>
      <c r="AG37" s="32" t="s">
        <v>33</v>
      </c>
      <c r="AH37" s="26" t="s">
        <v>33</v>
      </c>
      <c r="AI37" s="32" t="s">
        <v>33</v>
      </c>
      <c r="AJ37" s="1" t="s">
        <v>33</v>
      </c>
      <c r="AK37" s="32" t="s">
        <v>33</v>
      </c>
      <c r="AL37" s="1" t="s">
        <v>33</v>
      </c>
      <c r="AM37" s="32" t="s">
        <v>33</v>
      </c>
      <c r="AN37" s="1" t="s">
        <v>33</v>
      </c>
      <c r="AO37" s="32" t="s">
        <v>33</v>
      </c>
      <c r="AP37" s="1" t="s">
        <v>33</v>
      </c>
      <c r="AQ37" s="32" t="s">
        <v>33</v>
      </c>
      <c r="AR37" s="1" t="s">
        <v>33</v>
      </c>
      <c r="AS37" s="32" t="s">
        <v>33</v>
      </c>
      <c r="AT37" s="1" t="s">
        <v>33</v>
      </c>
      <c r="AU37" s="32" t="s">
        <v>33</v>
      </c>
      <c r="AV37" s="1" t="s">
        <v>33</v>
      </c>
      <c r="AW37" s="30" t="s">
        <v>33</v>
      </c>
      <c r="AX37" s="2" t="s">
        <v>33</v>
      </c>
      <c r="AY37" s="2" t="s">
        <v>33</v>
      </c>
    </row>
    <row r="38" spans="1:51" s="20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6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30" t="s">
        <v>33</v>
      </c>
      <c r="X38" s="32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30" t="s">
        <v>33</v>
      </c>
      <c r="AF38" s="1" t="s">
        <v>33</v>
      </c>
      <c r="AG38" s="32" t="s">
        <v>33</v>
      </c>
      <c r="AH38" s="26" t="s">
        <v>33</v>
      </c>
      <c r="AI38" s="32" t="s">
        <v>33</v>
      </c>
      <c r="AJ38" s="1" t="s">
        <v>33</v>
      </c>
      <c r="AK38" s="32" t="s">
        <v>33</v>
      </c>
      <c r="AL38" s="1" t="s">
        <v>33</v>
      </c>
      <c r="AM38" s="32" t="s">
        <v>33</v>
      </c>
      <c r="AN38" s="1" t="s">
        <v>33</v>
      </c>
      <c r="AO38" s="32" t="s">
        <v>33</v>
      </c>
      <c r="AP38" s="1" t="s">
        <v>33</v>
      </c>
      <c r="AQ38" s="32" t="s">
        <v>33</v>
      </c>
      <c r="AR38" s="1" t="s">
        <v>33</v>
      </c>
      <c r="AS38" s="32" t="s">
        <v>33</v>
      </c>
      <c r="AT38" s="1" t="s">
        <v>33</v>
      </c>
      <c r="AU38" s="32" t="s">
        <v>33</v>
      </c>
      <c r="AV38" s="1" t="s">
        <v>33</v>
      </c>
      <c r="AW38" s="30" t="s">
        <v>33</v>
      </c>
      <c r="AX38" s="2" t="s">
        <v>33</v>
      </c>
      <c r="AY38" s="2" t="s">
        <v>33</v>
      </c>
    </row>
    <row r="39" spans="1:51" s="20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6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30" t="s">
        <v>33</v>
      </c>
      <c r="X39" s="32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30" t="s">
        <v>33</v>
      </c>
      <c r="AF39" s="1" t="s">
        <v>33</v>
      </c>
      <c r="AG39" s="32" t="s">
        <v>33</v>
      </c>
      <c r="AH39" s="26" t="s">
        <v>33</v>
      </c>
      <c r="AI39" s="32" t="s">
        <v>33</v>
      </c>
      <c r="AJ39" s="1" t="s">
        <v>33</v>
      </c>
      <c r="AK39" s="32" t="s">
        <v>33</v>
      </c>
      <c r="AL39" s="1" t="s">
        <v>33</v>
      </c>
      <c r="AM39" s="32" t="s">
        <v>33</v>
      </c>
      <c r="AN39" s="1" t="s">
        <v>33</v>
      </c>
      <c r="AO39" s="32" t="s">
        <v>33</v>
      </c>
      <c r="AP39" s="1" t="s">
        <v>33</v>
      </c>
      <c r="AQ39" s="32" t="s">
        <v>33</v>
      </c>
      <c r="AR39" s="1" t="s">
        <v>33</v>
      </c>
      <c r="AS39" s="32" t="s">
        <v>33</v>
      </c>
      <c r="AT39" s="1" t="s">
        <v>33</v>
      </c>
      <c r="AU39" s="32" t="s">
        <v>33</v>
      </c>
      <c r="AV39" s="1" t="s">
        <v>33</v>
      </c>
      <c r="AW39" s="30" t="s">
        <v>33</v>
      </c>
      <c r="AX39" s="2" t="s">
        <v>33</v>
      </c>
      <c r="AY39" s="2" t="s">
        <v>33</v>
      </c>
    </row>
    <row r="40" spans="1:51" s="20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6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30" t="s">
        <v>33</v>
      </c>
      <c r="X40" s="32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30" t="s">
        <v>33</v>
      </c>
      <c r="AF40" s="1" t="s">
        <v>33</v>
      </c>
      <c r="AG40" s="32" t="s">
        <v>33</v>
      </c>
      <c r="AH40" s="26" t="s">
        <v>33</v>
      </c>
      <c r="AI40" s="32" t="s">
        <v>33</v>
      </c>
      <c r="AJ40" s="1" t="s">
        <v>33</v>
      </c>
      <c r="AK40" s="32" t="s">
        <v>33</v>
      </c>
      <c r="AL40" s="1" t="s">
        <v>33</v>
      </c>
      <c r="AM40" s="32" t="s">
        <v>33</v>
      </c>
      <c r="AN40" s="1" t="s">
        <v>33</v>
      </c>
      <c r="AO40" s="32" t="s">
        <v>33</v>
      </c>
      <c r="AP40" s="1" t="s">
        <v>33</v>
      </c>
      <c r="AQ40" s="32" t="s">
        <v>33</v>
      </c>
      <c r="AR40" s="1" t="s">
        <v>33</v>
      </c>
      <c r="AS40" s="32" t="s">
        <v>33</v>
      </c>
      <c r="AT40" s="1" t="s">
        <v>33</v>
      </c>
      <c r="AU40" s="32" t="s">
        <v>33</v>
      </c>
      <c r="AV40" s="1" t="s">
        <v>33</v>
      </c>
      <c r="AW40" s="30" t="s">
        <v>33</v>
      </c>
      <c r="AX40" s="2" t="s">
        <v>33</v>
      </c>
      <c r="AY40" s="2" t="s">
        <v>33</v>
      </c>
    </row>
    <row r="41" spans="1:51" s="20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6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30" t="s">
        <v>33</v>
      </c>
      <c r="X41" s="32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30" t="s">
        <v>33</v>
      </c>
      <c r="AF41" s="1" t="s">
        <v>33</v>
      </c>
      <c r="AG41" s="32" t="s">
        <v>33</v>
      </c>
      <c r="AH41" s="26" t="s">
        <v>33</v>
      </c>
      <c r="AI41" s="32" t="s">
        <v>33</v>
      </c>
      <c r="AJ41" s="1" t="s">
        <v>33</v>
      </c>
      <c r="AK41" s="32" t="s">
        <v>33</v>
      </c>
      <c r="AL41" s="1" t="s">
        <v>33</v>
      </c>
      <c r="AM41" s="32" t="s">
        <v>33</v>
      </c>
      <c r="AN41" s="1" t="s">
        <v>33</v>
      </c>
      <c r="AO41" s="32" t="s">
        <v>33</v>
      </c>
      <c r="AP41" s="1" t="s">
        <v>33</v>
      </c>
      <c r="AQ41" s="32" t="s">
        <v>33</v>
      </c>
      <c r="AR41" s="1" t="s">
        <v>33</v>
      </c>
      <c r="AS41" s="32" t="s">
        <v>33</v>
      </c>
      <c r="AT41" s="1" t="s">
        <v>33</v>
      </c>
      <c r="AU41" s="32" t="s">
        <v>33</v>
      </c>
      <c r="AV41" s="1" t="s">
        <v>33</v>
      </c>
      <c r="AW41" s="30" t="s">
        <v>33</v>
      </c>
      <c r="AX41" s="2" t="s">
        <v>33</v>
      </c>
      <c r="AY41" s="2" t="s">
        <v>33</v>
      </c>
    </row>
    <row r="42" spans="1:51" s="20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6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1" t="s">
        <v>33</v>
      </c>
      <c r="Q42" s="1" t="s">
        <v>33</v>
      </c>
      <c r="R42" s="1" t="s">
        <v>33</v>
      </c>
      <c r="S42" s="1" t="s">
        <v>33</v>
      </c>
      <c r="T42" s="1" t="s">
        <v>33</v>
      </c>
      <c r="U42" s="1" t="s">
        <v>33</v>
      </c>
      <c r="V42" s="1" t="s">
        <v>33</v>
      </c>
      <c r="W42" s="30" t="s">
        <v>33</v>
      </c>
      <c r="X42" s="32" t="s">
        <v>33</v>
      </c>
      <c r="Y42" s="1" t="s">
        <v>33</v>
      </c>
      <c r="Z42" s="1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30" t="s">
        <v>33</v>
      </c>
      <c r="AF42" s="1" t="s">
        <v>33</v>
      </c>
      <c r="AG42" s="32" t="s">
        <v>33</v>
      </c>
      <c r="AH42" s="26" t="s">
        <v>33</v>
      </c>
      <c r="AI42" s="32" t="s">
        <v>33</v>
      </c>
      <c r="AJ42" s="1" t="s">
        <v>33</v>
      </c>
      <c r="AK42" s="32" t="s">
        <v>33</v>
      </c>
      <c r="AL42" s="1" t="s">
        <v>33</v>
      </c>
      <c r="AM42" s="32" t="s">
        <v>33</v>
      </c>
      <c r="AN42" s="1" t="s">
        <v>33</v>
      </c>
      <c r="AO42" s="32" t="s">
        <v>33</v>
      </c>
      <c r="AP42" s="1" t="s">
        <v>33</v>
      </c>
      <c r="AQ42" s="32" t="s">
        <v>33</v>
      </c>
      <c r="AR42" s="1" t="s">
        <v>33</v>
      </c>
      <c r="AS42" s="32" t="s">
        <v>33</v>
      </c>
      <c r="AT42" s="1" t="s">
        <v>33</v>
      </c>
      <c r="AU42" s="32" t="s">
        <v>33</v>
      </c>
      <c r="AV42" s="1" t="s">
        <v>33</v>
      </c>
      <c r="AW42" s="30" t="s">
        <v>33</v>
      </c>
      <c r="AX42" s="2" t="s">
        <v>33</v>
      </c>
      <c r="AY42" s="2" t="s">
        <v>33</v>
      </c>
    </row>
    <row r="43" spans="1:51" s="20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6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30" t="s">
        <v>33</v>
      </c>
      <c r="X43" s="32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30" t="s">
        <v>33</v>
      </c>
      <c r="AF43" s="1" t="s">
        <v>33</v>
      </c>
      <c r="AG43" s="32" t="s">
        <v>33</v>
      </c>
      <c r="AH43" s="26" t="s">
        <v>33</v>
      </c>
      <c r="AI43" s="32" t="s">
        <v>33</v>
      </c>
      <c r="AJ43" s="1" t="s">
        <v>33</v>
      </c>
      <c r="AK43" s="32" t="s">
        <v>33</v>
      </c>
      <c r="AL43" s="1" t="s">
        <v>33</v>
      </c>
      <c r="AM43" s="32" t="s">
        <v>33</v>
      </c>
      <c r="AN43" s="1" t="s">
        <v>33</v>
      </c>
      <c r="AO43" s="32" t="s">
        <v>33</v>
      </c>
      <c r="AP43" s="1" t="s">
        <v>33</v>
      </c>
      <c r="AQ43" s="32" t="s">
        <v>33</v>
      </c>
      <c r="AR43" s="1" t="s">
        <v>33</v>
      </c>
      <c r="AS43" s="32" t="s">
        <v>33</v>
      </c>
      <c r="AT43" s="1" t="s">
        <v>33</v>
      </c>
      <c r="AU43" s="32" t="s">
        <v>33</v>
      </c>
      <c r="AV43" s="1" t="s">
        <v>33</v>
      </c>
      <c r="AW43" s="30" t="s">
        <v>33</v>
      </c>
      <c r="AX43" s="2" t="s">
        <v>33</v>
      </c>
      <c r="AY43" s="2" t="s">
        <v>33</v>
      </c>
    </row>
    <row r="44" spans="1:51" s="20" customFormat="1" ht="61.5" customHeight="1" x14ac:dyDescent="0.25">
      <c r="A44" s="2" t="s">
        <v>115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6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30" t="s">
        <v>33</v>
      </c>
      <c r="X44" s="32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30" t="s">
        <v>33</v>
      </c>
      <c r="AF44" s="1" t="s">
        <v>33</v>
      </c>
      <c r="AG44" s="32" t="s">
        <v>33</v>
      </c>
      <c r="AH44" s="26" t="s">
        <v>33</v>
      </c>
      <c r="AI44" s="32" t="s">
        <v>33</v>
      </c>
      <c r="AJ44" s="1" t="s">
        <v>33</v>
      </c>
      <c r="AK44" s="32" t="s">
        <v>33</v>
      </c>
      <c r="AL44" s="1" t="s">
        <v>33</v>
      </c>
      <c r="AM44" s="32" t="s">
        <v>33</v>
      </c>
      <c r="AN44" s="1" t="s">
        <v>33</v>
      </c>
      <c r="AO44" s="32" t="s">
        <v>33</v>
      </c>
      <c r="AP44" s="1" t="s">
        <v>33</v>
      </c>
      <c r="AQ44" s="32" t="s">
        <v>33</v>
      </c>
      <c r="AR44" s="1" t="s">
        <v>33</v>
      </c>
      <c r="AS44" s="32" t="s">
        <v>33</v>
      </c>
      <c r="AT44" s="1" t="s">
        <v>33</v>
      </c>
      <c r="AU44" s="32" t="s">
        <v>33</v>
      </c>
      <c r="AV44" s="1" t="s">
        <v>33</v>
      </c>
      <c r="AW44" s="30" t="s">
        <v>33</v>
      </c>
      <c r="AX44" s="2" t="s">
        <v>33</v>
      </c>
      <c r="AY44" s="2" t="s">
        <v>33</v>
      </c>
    </row>
    <row r="45" spans="1:51" s="20" customFormat="1" ht="69" customHeight="1" x14ac:dyDescent="0.25">
      <c r="A45" s="2" t="s">
        <v>116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6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30" t="s">
        <v>33</v>
      </c>
      <c r="X45" s="32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30" t="s">
        <v>33</v>
      </c>
      <c r="AF45" s="1" t="s">
        <v>33</v>
      </c>
      <c r="AG45" s="32" t="s">
        <v>33</v>
      </c>
      <c r="AH45" s="26" t="s">
        <v>33</v>
      </c>
      <c r="AI45" s="32" t="s">
        <v>33</v>
      </c>
      <c r="AJ45" s="1" t="s">
        <v>33</v>
      </c>
      <c r="AK45" s="32" t="s">
        <v>33</v>
      </c>
      <c r="AL45" s="1" t="s">
        <v>33</v>
      </c>
      <c r="AM45" s="32" t="s">
        <v>33</v>
      </c>
      <c r="AN45" s="1" t="s">
        <v>33</v>
      </c>
      <c r="AO45" s="32" t="s">
        <v>33</v>
      </c>
      <c r="AP45" s="1" t="s">
        <v>33</v>
      </c>
      <c r="AQ45" s="32" t="s">
        <v>33</v>
      </c>
      <c r="AR45" s="1" t="s">
        <v>33</v>
      </c>
      <c r="AS45" s="32" t="s">
        <v>33</v>
      </c>
      <c r="AT45" s="1" t="s">
        <v>33</v>
      </c>
      <c r="AU45" s="32" t="s">
        <v>33</v>
      </c>
      <c r="AV45" s="1" t="s">
        <v>33</v>
      </c>
      <c r="AW45" s="30" t="s">
        <v>33</v>
      </c>
      <c r="AX45" s="2" t="s">
        <v>33</v>
      </c>
      <c r="AY45" s="2" t="s">
        <v>33</v>
      </c>
    </row>
    <row r="46" spans="1:51" s="20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6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1" t="s">
        <v>33</v>
      </c>
      <c r="Q46" s="1" t="s">
        <v>33</v>
      </c>
      <c r="R46" s="1" t="s">
        <v>33</v>
      </c>
      <c r="S46" s="1" t="s">
        <v>33</v>
      </c>
      <c r="T46" s="1" t="s">
        <v>33</v>
      </c>
      <c r="U46" s="1" t="s">
        <v>33</v>
      </c>
      <c r="V46" s="1" t="s">
        <v>33</v>
      </c>
      <c r="W46" s="30" t="s">
        <v>33</v>
      </c>
      <c r="X46" s="32" t="s">
        <v>33</v>
      </c>
      <c r="Y46" s="1" t="s">
        <v>33</v>
      </c>
      <c r="Z46" s="1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30" t="s">
        <v>33</v>
      </c>
      <c r="AF46" s="1" t="s">
        <v>33</v>
      </c>
      <c r="AG46" s="32" t="s">
        <v>33</v>
      </c>
      <c r="AH46" s="26" t="s">
        <v>33</v>
      </c>
      <c r="AI46" s="32" t="s">
        <v>33</v>
      </c>
      <c r="AJ46" s="1" t="s">
        <v>33</v>
      </c>
      <c r="AK46" s="32" t="s">
        <v>33</v>
      </c>
      <c r="AL46" s="1" t="s">
        <v>33</v>
      </c>
      <c r="AM46" s="32" t="s">
        <v>33</v>
      </c>
      <c r="AN46" s="1" t="s">
        <v>33</v>
      </c>
      <c r="AO46" s="32" t="s">
        <v>33</v>
      </c>
      <c r="AP46" s="1" t="s">
        <v>33</v>
      </c>
      <c r="AQ46" s="32" t="s">
        <v>33</v>
      </c>
      <c r="AR46" s="1" t="s">
        <v>33</v>
      </c>
      <c r="AS46" s="32" t="s">
        <v>33</v>
      </c>
      <c r="AT46" s="1" t="s">
        <v>33</v>
      </c>
      <c r="AU46" s="32" t="s">
        <v>33</v>
      </c>
      <c r="AV46" s="1" t="s">
        <v>33</v>
      </c>
      <c r="AW46" s="30" t="s">
        <v>33</v>
      </c>
      <c r="AX46" s="2" t="s">
        <v>33</v>
      </c>
      <c r="AY46" s="2" t="s">
        <v>33</v>
      </c>
    </row>
    <row r="47" spans="1:51" s="20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6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30" t="s">
        <v>33</v>
      </c>
      <c r="X47" s="32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30" t="s">
        <v>33</v>
      </c>
      <c r="AF47" s="1" t="s">
        <v>33</v>
      </c>
      <c r="AG47" s="32" t="s">
        <v>33</v>
      </c>
      <c r="AH47" s="26" t="s">
        <v>33</v>
      </c>
      <c r="AI47" s="32" t="s">
        <v>33</v>
      </c>
      <c r="AJ47" s="1" t="s">
        <v>33</v>
      </c>
      <c r="AK47" s="32" t="s">
        <v>33</v>
      </c>
      <c r="AL47" s="1" t="s">
        <v>33</v>
      </c>
      <c r="AM47" s="32" t="s">
        <v>33</v>
      </c>
      <c r="AN47" s="1" t="s">
        <v>33</v>
      </c>
      <c r="AO47" s="32" t="s">
        <v>33</v>
      </c>
      <c r="AP47" s="1" t="s">
        <v>33</v>
      </c>
      <c r="AQ47" s="32" t="s">
        <v>33</v>
      </c>
      <c r="AR47" s="1" t="s">
        <v>33</v>
      </c>
      <c r="AS47" s="32" t="s">
        <v>33</v>
      </c>
      <c r="AT47" s="1" t="s">
        <v>33</v>
      </c>
      <c r="AU47" s="32" t="s">
        <v>33</v>
      </c>
      <c r="AV47" s="1" t="s">
        <v>33</v>
      </c>
      <c r="AW47" s="30" t="s">
        <v>33</v>
      </c>
      <c r="AX47" s="2" t="s">
        <v>33</v>
      </c>
      <c r="AY47" s="2" t="s">
        <v>33</v>
      </c>
    </row>
    <row r="48" spans="1:51" s="20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6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30" t="s">
        <v>33</v>
      </c>
      <c r="X48" s="32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30" t="s">
        <v>33</v>
      </c>
      <c r="AF48" s="1" t="s">
        <v>33</v>
      </c>
      <c r="AG48" s="32" t="s">
        <v>33</v>
      </c>
      <c r="AH48" s="26" t="s">
        <v>33</v>
      </c>
      <c r="AI48" s="32" t="s">
        <v>33</v>
      </c>
      <c r="AJ48" s="1" t="s">
        <v>33</v>
      </c>
      <c r="AK48" s="32" t="s">
        <v>33</v>
      </c>
      <c r="AL48" s="1" t="s">
        <v>33</v>
      </c>
      <c r="AM48" s="32" t="s">
        <v>33</v>
      </c>
      <c r="AN48" s="1" t="s">
        <v>33</v>
      </c>
      <c r="AO48" s="32" t="s">
        <v>33</v>
      </c>
      <c r="AP48" s="1" t="s">
        <v>33</v>
      </c>
      <c r="AQ48" s="32" t="s">
        <v>33</v>
      </c>
      <c r="AR48" s="1" t="s">
        <v>33</v>
      </c>
      <c r="AS48" s="32" t="s">
        <v>33</v>
      </c>
      <c r="AT48" s="1" t="s">
        <v>33</v>
      </c>
      <c r="AU48" s="32" t="s">
        <v>33</v>
      </c>
      <c r="AV48" s="1" t="s">
        <v>33</v>
      </c>
      <c r="AW48" s="30" t="s">
        <v>33</v>
      </c>
      <c r="AX48" s="2" t="s">
        <v>33</v>
      </c>
      <c r="AY48" s="2" t="s">
        <v>33</v>
      </c>
    </row>
    <row r="49" spans="1:54" s="20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6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30" t="s">
        <v>33</v>
      </c>
      <c r="X49" s="32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30" t="s">
        <v>33</v>
      </c>
      <c r="AF49" s="1" t="s">
        <v>33</v>
      </c>
      <c r="AG49" s="32" t="s">
        <v>33</v>
      </c>
      <c r="AH49" s="26" t="s">
        <v>33</v>
      </c>
      <c r="AI49" s="32" t="s">
        <v>33</v>
      </c>
      <c r="AJ49" s="1" t="s">
        <v>33</v>
      </c>
      <c r="AK49" s="32" t="s">
        <v>33</v>
      </c>
      <c r="AL49" s="1" t="s">
        <v>33</v>
      </c>
      <c r="AM49" s="32" t="s">
        <v>33</v>
      </c>
      <c r="AN49" s="1" t="s">
        <v>33</v>
      </c>
      <c r="AO49" s="32" t="s">
        <v>33</v>
      </c>
      <c r="AP49" s="1" t="s">
        <v>33</v>
      </c>
      <c r="AQ49" s="32" t="s">
        <v>33</v>
      </c>
      <c r="AR49" s="1" t="s">
        <v>33</v>
      </c>
      <c r="AS49" s="32" t="s">
        <v>33</v>
      </c>
      <c r="AT49" s="1" t="s">
        <v>33</v>
      </c>
      <c r="AU49" s="32" t="s">
        <v>33</v>
      </c>
      <c r="AV49" s="1" t="s">
        <v>33</v>
      </c>
      <c r="AW49" s="30" t="s">
        <v>33</v>
      </c>
      <c r="AX49" s="2" t="s">
        <v>33</v>
      </c>
      <c r="AY49" s="2" t="s">
        <v>33</v>
      </c>
    </row>
    <row r="50" spans="1:54" s="20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6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1" t="s">
        <v>33</v>
      </c>
      <c r="Q50" s="1" t="s">
        <v>33</v>
      </c>
      <c r="R50" s="1" t="s">
        <v>33</v>
      </c>
      <c r="S50" s="1" t="s">
        <v>33</v>
      </c>
      <c r="T50" s="1" t="s">
        <v>33</v>
      </c>
      <c r="U50" s="1" t="s">
        <v>33</v>
      </c>
      <c r="V50" s="1" t="s">
        <v>33</v>
      </c>
      <c r="W50" s="30" t="s">
        <v>33</v>
      </c>
      <c r="X50" s="32" t="s">
        <v>33</v>
      </c>
      <c r="Y50" s="1" t="s">
        <v>33</v>
      </c>
      <c r="Z50" s="1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30" t="s">
        <v>33</v>
      </c>
      <c r="AF50" s="1" t="s">
        <v>33</v>
      </c>
      <c r="AG50" s="32" t="s">
        <v>33</v>
      </c>
      <c r="AH50" s="26" t="s">
        <v>33</v>
      </c>
      <c r="AI50" s="32" t="s">
        <v>33</v>
      </c>
      <c r="AJ50" s="1" t="s">
        <v>33</v>
      </c>
      <c r="AK50" s="32" t="s">
        <v>33</v>
      </c>
      <c r="AL50" s="1" t="s">
        <v>33</v>
      </c>
      <c r="AM50" s="32" t="s">
        <v>33</v>
      </c>
      <c r="AN50" s="1" t="s">
        <v>33</v>
      </c>
      <c r="AO50" s="32" t="s">
        <v>33</v>
      </c>
      <c r="AP50" s="1" t="s">
        <v>33</v>
      </c>
      <c r="AQ50" s="32" t="s">
        <v>33</v>
      </c>
      <c r="AR50" s="1" t="s">
        <v>33</v>
      </c>
      <c r="AS50" s="32" t="s">
        <v>33</v>
      </c>
      <c r="AT50" s="1" t="s">
        <v>33</v>
      </c>
      <c r="AU50" s="32" t="s">
        <v>33</v>
      </c>
      <c r="AV50" s="1" t="s">
        <v>33</v>
      </c>
      <c r="AW50" s="30" t="s">
        <v>33</v>
      </c>
      <c r="AX50" s="2" t="s">
        <v>33</v>
      </c>
      <c r="AY50" s="2" t="s">
        <v>33</v>
      </c>
    </row>
    <row r="51" spans="1:54" s="20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6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30" t="s">
        <v>33</v>
      </c>
      <c r="X51" s="32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30" t="s">
        <v>33</v>
      </c>
      <c r="AF51" s="1" t="s">
        <v>33</v>
      </c>
      <c r="AG51" s="32" t="s">
        <v>33</v>
      </c>
      <c r="AH51" s="26" t="s">
        <v>33</v>
      </c>
      <c r="AI51" s="32" t="s">
        <v>33</v>
      </c>
      <c r="AJ51" s="1" t="s">
        <v>33</v>
      </c>
      <c r="AK51" s="32" t="s">
        <v>33</v>
      </c>
      <c r="AL51" s="1" t="s">
        <v>33</v>
      </c>
      <c r="AM51" s="32" t="s">
        <v>33</v>
      </c>
      <c r="AN51" s="1" t="s">
        <v>33</v>
      </c>
      <c r="AO51" s="32" t="s">
        <v>33</v>
      </c>
      <c r="AP51" s="1" t="s">
        <v>33</v>
      </c>
      <c r="AQ51" s="32" t="s">
        <v>33</v>
      </c>
      <c r="AR51" s="1" t="s">
        <v>33</v>
      </c>
      <c r="AS51" s="32" t="s">
        <v>33</v>
      </c>
      <c r="AT51" s="1" t="s">
        <v>33</v>
      </c>
      <c r="AU51" s="32" t="s">
        <v>33</v>
      </c>
      <c r="AV51" s="1" t="s">
        <v>33</v>
      </c>
      <c r="AW51" s="30" t="s">
        <v>33</v>
      </c>
      <c r="AX51" s="2" t="s">
        <v>33</v>
      </c>
      <c r="AY51" s="2" t="s">
        <v>33</v>
      </c>
    </row>
    <row r="52" spans="1:54" s="20" customFormat="1" ht="47.25" customHeight="1" x14ac:dyDescent="0.25">
      <c r="A52" s="2" t="s">
        <v>90</v>
      </c>
      <c r="B52" s="4" t="s">
        <v>117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6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30" t="s">
        <v>33</v>
      </c>
      <c r="X52" s="32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30" t="s">
        <v>33</v>
      </c>
      <c r="AF52" s="1" t="s">
        <v>33</v>
      </c>
      <c r="AG52" s="32" t="s">
        <v>33</v>
      </c>
      <c r="AH52" s="26" t="s">
        <v>33</v>
      </c>
      <c r="AI52" s="32" t="s">
        <v>33</v>
      </c>
      <c r="AJ52" s="1" t="s">
        <v>33</v>
      </c>
      <c r="AK52" s="32" t="s">
        <v>33</v>
      </c>
      <c r="AL52" s="1" t="s">
        <v>33</v>
      </c>
      <c r="AM52" s="32" t="s">
        <v>33</v>
      </c>
      <c r="AN52" s="1" t="s">
        <v>33</v>
      </c>
      <c r="AO52" s="32" t="s">
        <v>33</v>
      </c>
      <c r="AP52" s="1" t="s">
        <v>33</v>
      </c>
      <c r="AQ52" s="32" t="s">
        <v>33</v>
      </c>
      <c r="AR52" s="1" t="s">
        <v>33</v>
      </c>
      <c r="AS52" s="32" t="s">
        <v>33</v>
      </c>
      <c r="AT52" s="1" t="s">
        <v>33</v>
      </c>
      <c r="AU52" s="32" t="s">
        <v>33</v>
      </c>
      <c r="AV52" s="1" t="s">
        <v>33</v>
      </c>
      <c r="AW52" s="30" t="s">
        <v>33</v>
      </c>
      <c r="AX52" s="2" t="s">
        <v>33</v>
      </c>
      <c r="AY52" s="2" t="s">
        <v>33</v>
      </c>
    </row>
    <row r="53" spans="1:54" s="20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6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30" t="s">
        <v>33</v>
      </c>
      <c r="X53" s="32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30" t="s">
        <v>33</v>
      </c>
      <c r="AF53" s="1" t="s">
        <v>33</v>
      </c>
      <c r="AG53" s="32" t="s">
        <v>33</v>
      </c>
      <c r="AH53" s="26" t="s">
        <v>33</v>
      </c>
      <c r="AI53" s="32" t="s">
        <v>33</v>
      </c>
      <c r="AJ53" s="1" t="s">
        <v>33</v>
      </c>
      <c r="AK53" s="32" t="s">
        <v>33</v>
      </c>
      <c r="AL53" s="1" t="s">
        <v>33</v>
      </c>
      <c r="AM53" s="32" t="s">
        <v>33</v>
      </c>
      <c r="AN53" s="1" t="s">
        <v>33</v>
      </c>
      <c r="AO53" s="32" t="s">
        <v>33</v>
      </c>
      <c r="AP53" s="1" t="s">
        <v>33</v>
      </c>
      <c r="AQ53" s="32" t="s">
        <v>33</v>
      </c>
      <c r="AR53" s="1" t="s">
        <v>33</v>
      </c>
      <c r="AS53" s="32" t="s">
        <v>33</v>
      </c>
      <c r="AT53" s="1" t="s">
        <v>33</v>
      </c>
      <c r="AU53" s="32" t="s">
        <v>33</v>
      </c>
      <c r="AV53" s="1" t="s">
        <v>33</v>
      </c>
      <c r="AW53" s="30" t="s">
        <v>33</v>
      </c>
      <c r="AX53" s="2" t="s">
        <v>33</v>
      </c>
      <c r="AY53" s="2" t="s">
        <v>33</v>
      </c>
    </row>
    <row r="54" spans="1:54" s="20" customFormat="1" ht="31.5" x14ac:dyDescent="0.25">
      <c r="A54" s="2" t="s">
        <v>92</v>
      </c>
      <c r="B54" s="4" t="s">
        <v>118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6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1" t="s">
        <v>33</v>
      </c>
      <c r="Q54" s="1" t="s">
        <v>33</v>
      </c>
      <c r="R54" s="1" t="s">
        <v>33</v>
      </c>
      <c r="S54" s="1" t="s">
        <v>33</v>
      </c>
      <c r="T54" s="1" t="s">
        <v>33</v>
      </c>
      <c r="U54" s="1" t="s">
        <v>33</v>
      </c>
      <c r="V54" s="1" t="s">
        <v>33</v>
      </c>
      <c r="W54" s="30" t="s">
        <v>33</v>
      </c>
      <c r="X54" s="32" t="s">
        <v>33</v>
      </c>
      <c r="Y54" s="1" t="s">
        <v>33</v>
      </c>
      <c r="Z54" s="1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30" t="s">
        <v>33</v>
      </c>
      <c r="AF54" s="1" t="s">
        <v>33</v>
      </c>
      <c r="AG54" s="32" t="s">
        <v>33</v>
      </c>
      <c r="AH54" s="26" t="s">
        <v>33</v>
      </c>
      <c r="AI54" s="32" t="s">
        <v>33</v>
      </c>
      <c r="AJ54" s="1" t="s">
        <v>33</v>
      </c>
      <c r="AK54" s="32" t="s">
        <v>33</v>
      </c>
      <c r="AL54" s="1" t="s">
        <v>33</v>
      </c>
      <c r="AM54" s="32" t="s">
        <v>33</v>
      </c>
      <c r="AN54" s="1" t="s">
        <v>33</v>
      </c>
      <c r="AO54" s="32" t="s">
        <v>33</v>
      </c>
      <c r="AP54" s="1" t="s">
        <v>33</v>
      </c>
      <c r="AQ54" s="32" t="s">
        <v>33</v>
      </c>
      <c r="AR54" s="1" t="s">
        <v>33</v>
      </c>
      <c r="AS54" s="32" t="s">
        <v>33</v>
      </c>
      <c r="AT54" s="1" t="s">
        <v>33</v>
      </c>
      <c r="AU54" s="32" t="s">
        <v>33</v>
      </c>
      <c r="AV54" s="1" t="s">
        <v>33</v>
      </c>
      <c r="AW54" s="30" t="s">
        <v>33</v>
      </c>
      <c r="AX54" s="2" t="s">
        <v>33</v>
      </c>
      <c r="AY54" s="2" t="s">
        <v>33</v>
      </c>
    </row>
    <row r="55" spans="1:54" s="20" customFormat="1" ht="47.25" x14ac:dyDescent="0.25">
      <c r="A55" s="2" t="s">
        <v>92</v>
      </c>
      <c r="B55" s="27" t="s">
        <v>138</v>
      </c>
      <c r="C55" s="2" t="s">
        <v>139</v>
      </c>
      <c r="D55" s="2" t="s">
        <v>104</v>
      </c>
      <c r="E55" s="2">
        <v>2020</v>
      </c>
      <c r="F55" s="2">
        <v>2030</v>
      </c>
      <c r="G55" s="2">
        <v>2030</v>
      </c>
      <c r="H55" s="2" t="s">
        <v>33</v>
      </c>
      <c r="I55" s="2" t="s">
        <v>33</v>
      </c>
      <c r="J55" s="1">
        <v>0</v>
      </c>
      <c r="K55" s="30">
        <f>SUM(L55:O55)</f>
        <v>4719.28</v>
      </c>
      <c r="L55" s="1">
        <v>30</v>
      </c>
      <c r="M55" s="30">
        <f>630.557+0.1</f>
        <v>630.65700000000004</v>
      </c>
      <c r="N55" s="30">
        <f>3538.698+0.8</f>
        <v>3539.498</v>
      </c>
      <c r="O55" s="30">
        <f>519.009+0.116</f>
        <v>519.125</v>
      </c>
      <c r="P55" s="30">
        <f>SUM(Q55:T55)</f>
        <v>4719.5920000000006</v>
      </c>
      <c r="Q55" s="1">
        <v>195</v>
      </c>
      <c r="R55" s="30">
        <v>1032.2840000000001</v>
      </c>
      <c r="S55" s="30">
        <v>3172.154</v>
      </c>
      <c r="T55" s="30">
        <v>320.154</v>
      </c>
      <c r="U55" s="30">
        <f>K55-J55</f>
        <v>4719.28</v>
      </c>
      <c r="V55" s="31">
        <f>K55-J55</f>
        <v>4719.28</v>
      </c>
      <c r="W55" s="30">
        <f>U55</f>
        <v>4719.28</v>
      </c>
      <c r="X55" s="32">
        <f>V55</f>
        <v>4719.28</v>
      </c>
      <c r="Y55" s="30">
        <f>AB55+AX55</f>
        <v>4719.8441666666668</v>
      </c>
      <c r="Z55" s="30">
        <f>Y55</f>
        <v>4719.8441666666668</v>
      </c>
      <c r="AA55" s="29">
        <v>7.5330000000000004</v>
      </c>
      <c r="AB55" s="29">
        <v>7.5330000000000004</v>
      </c>
      <c r="AC55" s="30">
        <v>179.20699999999999</v>
      </c>
      <c r="AD55" s="20">
        <v>179.20699999999999</v>
      </c>
      <c r="AE55" s="30">
        <v>150.01400000000001</v>
      </c>
      <c r="AF55" s="30">
        <v>150.01400000000001</v>
      </c>
      <c r="AG55" s="32">
        <v>189.38300000000001</v>
      </c>
      <c r="AH55" s="31">
        <v>134.244</v>
      </c>
      <c r="AI55" s="32">
        <v>558.63199999999995</v>
      </c>
      <c r="AJ55" s="30">
        <v>457.81900000000002</v>
      </c>
      <c r="AK55" s="32">
        <v>576.976</v>
      </c>
      <c r="AL55" s="30">
        <v>475.13200000000001</v>
      </c>
      <c r="AM55" s="32">
        <v>564.68399999999997</v>
      </c>
      <c r="AN55" s="30">
        <v>493.137</v>
      </c>
      <c r="AO55" s="30">
        <v>584.90800000000002</v>
      </c>
      <c r="AP55" s="30">
        <v>584.90783333333297</v>
      </c>
      <c r="AQ55" s="30">
        <v>606.14333333333298</v>
      </c>
      <c r="AR55" s="30">
        <v>606.14333333333343</v>
      </c>
      <c r="AS55" s="30">
        <v>628.44000000000005</v>
      </c>
      <c r="AT55" s="30">
        <v>628.44000000000005</v>
      </c>
      <c r="AU55" s="30">
        <v>673.36</v>
      </c>
      <c r="AV55" s="30">
        <v>1003.2670000000001</v>
      </c>
      <c r="AW55" s="30">
        <f>AC55+AE55+AG55+AI55+AK55+AM55+AO55+AQ55+AS55+AU55</f>
        <v>4711.7473333333328</v>
      </c>
      <c r="AX55" s="30">
        <f>AD55+AF55+AH55+AJ55+AL55+AN55+AP55+AR55+AT55+AV55</f>
        <v>4712.3111666666664</v>
      </c>
      <c r="AY55" s="2" t="s">
        <v>33</v>
      </c>
      <c r="BA55" s="40"/>
      <c r="BB55" s="40"/>
    </row>
    <row r="56" spans="1:54" s="20" customFormat="1" ht="51" customHeight="1" x14ac:dyDescent="0.25">
      <c r="A56" s="2" t="s">
        <v>132</v>
      </c>
      <c r="B56" s="4" t="s">
        <v>133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30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30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30" t="s">
        <v>33</v>
      </c>
      <c r="V56" s="31" t="s">
        <v>33</v>
      </c>
      <c r="W56" s="30" t="s">
        <v>33</v>
      </c>
      <c r="X56" s="32" t="s">
        <v>33</v>
      </c>
      <c r="Y56" s="1" t="s">
        <v>33</v>
      </c>
      <c r="Z56" s="1" t="s">
        <v>33</v>
      </c>
      <c r="AA56" s="1" t="s">
        <v>33</v>
      </c>
      <c r="AB56" s="1" t="s">
        <v>33</v>
      </c>
      <c r="AC56" s="30" t="s">
        <v>33</v>
      </c>
      <c r="AD56" s="1" t="s">
        <v>33</v>
      </c>
      <c r="AE56" s="30" t="s">
        <v>33</v>
      </c>
      <c r="AF56" s="1" t="s">
        <v>33</v>
      </c>
      <c r="AG56" s="32" t="s">
        <v>33</v>
      </c>
      <c r="AH56" s="26" t="s">
        <v>33</v>
      </c>
      <c r="AI56" s="32" t="s">
        <v>33</v>
      </c>
      <c r="AJ56" s="1" t="s">
        <v>33</v>
      </c>
      <c r="AK56" s="32" t="s">
        <v>33</v>
      </c>
      <c r="AL56" s="1" t="s">
        <v>33</v>
      </c>
      <c r="AM56" s="32" t="s">
        <v>33</v>
      </c>
      <c r="AN56" s="1" t="s">
        <v>33</v>
      </c>
      <c r="AO56" s="32" t="s">
        <v>33</v>
      </c>
      <c r="AP56" s="1" t="s">
        <v>33</v>
      </c>
      <c r="AQ56" s="32" t="s">
        <v>33</v>
      </c>
      <c r="AR56" s="1" t="s">
        <v>33</v>
      </c>
      <c r="AS56" s="32" t="s">
        <v>33</v>
      </c>
      <c r="AT56" s="1" t="s">
        <v>33</v>
      </c>
      <c r="AU56" s="32" t="s">
        <v>33</v>
      </c>
      <c r="AV56" s="1" t="s">
        <v>33</v>
      </c>
      <c r="AW56" s="30" t="s">
        <v>33</v>
      </c>
      <c r="AX56" s="2"/>
      <c r="AY56" s="2"/>
      <c r="BA56" s="40"/>
    </row>
    <row r="57" spans="1:54" s="20" customFormat="1" ht="63" customHeight="1" x14ac:dyDescent="0.25">
      <c r="A57" s="2" t="s">
        <v>93</v>
      </c>
      <c r="B57" s="4" t="s">
        <v>119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30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30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30" t="s">
        <v>33</v>
      </c>
      <c r="V57" s="31" t="s">
        <v>33</v>
      </c>
      <c r="W57" s="30" t="s">
        <v>33</v>
      </c>
      <c r="X57" s="32" t="s">
        <v>33</v>
      </c>
      <c r="Y57" s="1" t="s">
        <v>33</v>
      </c>
      <c r="Z57" s="1" t="s">
        <v>33</v>
      </c>
      <c r="AA57" s="1" t="s">
        <v>33</v>
      </c>
      <c r="AB57" s="1" t="s">
        <v>33</v>
      </c>
      <c r="AC57" s="30" t="s">
        <v>33</v>
      </c>
      <c r="AD57" s="1" t="s">
        <v>33</v>
      </c>
      <c r="AE57" s="30" t="s">
        <v>33</v>
      </c>
      <c r="AF57" s="1" t="s">
        <v>33</v>
      </c>
      <c r="AG57" s="32" t="s">
        <v>33</v>
      </c>
      <c r="AH57" s="26" t="s">
        <v>33</v>
      </c>
      <c r="AI57" s="32" t="s">
        <v>33</v>
      </c>
      <c r="AJ57" s="1" t="s">
        <v>33</v>
      </c>
      <c r="AK57" s="32" t="s">
        <v>33</v>
      </c>
      <c r="AL57" s="1" t="s">
        <v>33</v>
      </c>
      <c r="AM57" s="32" t="s">
        <v>33</v>
      </c>
      <c r="AN57" s="1" t="s">
        <v>33</v>
      </c>
      <c r="AO57" s="32" t="s">
        <v>33</v>
      </c>
      <c r="AP57" s="1" t="s">
        <v>33</v>
      </c>
      <c r="AQ57" s="32" t="s">
        <v>33</v>
      </c>
      <c r="AR57" s="1" t="s">
        <v>33</v>
      </c>
      <c r="AS57" s="32" t="s">
        <v>33</v>
      </c>
      <c r="AT57" s="1" t="s">
        <v>33</v>
      </c>
      <c r="AU57" s="32" t="s">
        <v>33</v>
      </c>
      <c r="AV57" s="1" t="s">
        <v>33</v>
      </c>
      <c r="AW57" s="30" t="s">
        <v>33</v>
      </c>
      <c r="AX57" s="2" t="s">
        <v>33</v>
      </c>
      <c r="AY57" s="2" t="s">
        <v>33</v>
      </c>
      <c r="BA57" s="40"/>
    </row>
    <row r="58" spans="1:54" s="20" customFormat="1" ht="63" customHeight="1" x14ac:dyDescent="0.25">
      <c r="A58" s="2" t="s">
        <v>94</v>
      </c>
      <c r="B58" s="4" t="s">
        <v>120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30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30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30" t="s">
        <v>33</v>
      </c>
      <c r="V58" s="31" t="s">
        <v>33</v>
      </c>
      <c r="W58" s="30" t="s">
        <v>33</v>
      </c>
      <c r="X58" s="32" t="s">
        <v>33</v>
      </c>
      <c r="Y58" s="1" t="s">
        <v>33</v>
      </c>
      <c r="Z58" s="1" t="s">
        <v>33</v>
      </c>
      <c r="AA58" s="1" t="s">
        <v>33</v>
      </c>
      <c r="AB58" s="1" t="s">
        <v>33</v>
      </c>
      <c r="AC58" s="30" t="s">
        <v>33</v>
      </c>
      <c r="AD58" s="1" t="s">
        <v>33</v>
      </c>
      <c r="AE58" s="30" t="s">
        <v>33</v>
      </c>
      <c r="AF58" s="1" t="s">
        <v>33</v>
      </c>
      <c r="AG58" s="32" t="s">
        <v>33</v>
      </c>
      <c r="AH58" s="26" t="s">
        <v>33</v>
      </c>
      <c r="AI58" s="32" t="s">
        <v>33</v>
      </c>
      <c r="AJ58" s="1" t="s">
        <v>33</v>
      </c>
      <c r="AK58" s="32" t="s">
        <v>33</v>
      </c>
      <c r="AL58" s="1" t="s">
        <v>33</v>
      </c>
      <c r="AM58" s="32" t="s">
        <v>33</v>
      </c>
      <c r="AN58" s="1" t="s">
        <v>33</v>
      </c>
      <c r="AO58" s="32" t="s">
        <v>33</v>
      </c>
      <c r="AP58" s="1" t="s">
        <v>33</v>
      </c>
      <c r="AQ58" s="32" t="s">
        <v>33</v>
      </c>
      <c r="AR58" s="1" t="s">
        <v>33</v>
      </c>
      <c r="AS58" s="32" t="s">
        <v>33</v>
      </c>
      <c r="AT58" s="1" t="s">
        <v>33</v>
      </c>
      <c r="AU58" s="32" t="s">
        <v>33</v>
      </c>
      <c r="AV58" s="1" t="s">
        <v>33</v>
      </c>
      <c r="AW58" s="30" t="s">
        <v>33</v>
      </c>
      <c r="AX58" s="2" t="s">
        <v>33</v>
      </c>
      <c r="AY58" s="2" t="s">
        <v>33</v>
      </c>
      <c r="BA58" s="40"/>
    </row>
    <row r="59" spans="1:54" s="20" customFormat="1" ht="63" customHeight="1" x14ac:dyDescent="0.25">
      <c r="A59" s="2" t="s">
        <v>121</v>
      </c>
      <c r="B59" s="4" t="s">
        <v>122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30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30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30" t="s">
        <v>33</v>
      </c>
      <c r="V59" s="31" t="s">
        <v>33</v>
      </c>
      <c r="W59" s="30" t="s">
        <v>33</v>
      </c>
      <c r="X59" s="32" t="s">
        <v>33</v>
      </c>
      <c r="Y59" s="1" t="s">
        <v>33</v>
      </c>
      <c r="Z59" s="1" t="s">
        <v>33</v>
      </c>
      <c r="AA59" s="1" t="s">
        <v>33</v>
      </c>
      <c r="AB59" s="1" t="s">
        <v>33</v>
      </c>
      <c r="AC59" s="30" t="s">
        <v>33</v>
      </c>
      <c r="AD59" s="1" t="s">
        <v>33</v>
      </c>
      <c r="AE59" s="30" t="s">
        <v>33</v>
      </c>
      <c r="AF59" s="1" t="s">
        <v>33</v>
      </c>
      <c r="AG59" s="32" t="s">
        <v>33</v>
      </c>
      <c r="AH59" s="26" t="s">
        <v>33</v>
      </c>
      <c r="AI59" s="32" t="s">
        <v>33</v>
      </c>
      <c r="AJ59" s="1" t="s">
        <v>33</v>
      </c>
      <c r="AK59" s="32" t="s">
        <v>33</v>
      </c>
      <c r="AL59" s="1" t="s">
        <v>33</v>
      </c>
      <c r="AM59" s="32" t="s">
        <v>33</v>
      </c>
      <c r="AN59" s="1" t="s">
        <v>33</v>
      </c>
      <c r="AO59" s="32" t="s">
        <v>33</v>
      </c>
      <c r="AP59" s="1" t="s">
        <v>33</v>
      </c>
      <c r="AQ59" s="32" t="s">
        <v>33</v>
      </c>
      <c r="AR59" s="1" t="s">
        <v>33</v>
      </c>
      <c r="AS59" s="32" t="s">
        <v>33</v>
      </c>
      <c r="AT59" s="1" t="s">
        <v>33</v>
      </c>
      <c r="AU59" s="32" t="s">
        <v>33</v>
      </c>
      <c r="AV59" s="1" t="s">
        <v>33</v>
      </c>
      <c r="AW59" s="30" t="s">
        <v>33</v>
      </c>
      <c r="AX59" s="2" t="s">
        <v>33</v>
      </c>
      <c r="AY59" s="2" t="s">
        <v>33</v>
      </c>
      <c r="BA59" s="40"/>
    </row>
    <row r="60" spans="1:54" s="20" customFormat="1" ht="63" customHeight="1" x14ac:dyDescent="0.25">
      <c r="A60" s="2" t="s">
        <v>123</v>
      </c>
      <c r="B60" s="4" t="s">
        <v>124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30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30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30" t="s">
        <v>33</v>
      </c>
      <c r="V60" s="31" t="s">
        <v>33</v>
      </c>
      <c r="W60" s="30" t="s">
        <v>33</v>
      </c>
      <c r="X60" s="32" t="s">
        <v>33</v>
      </c>
      <c r="Y60" s="1" t="s">
        <v>33</v>
      </c>
      <c r="Z60" s="1" t="s">
        <v>33</v>
      </c>
      <c r="AA60" s="1" t="s">
        <v>33</v>
      </c>
      <c r="AB60" s="1" t="s">
        <v>33</v>
      </c>
      <c r="AC60" s="30" t="s">
        <v>33</v>
      </c>
      <c r="AD60" s="1" t="s">
        <v>33</v>
      </c>
      <c r="AE60" s="30" t="s">
        <v>33</v>
      </c>
      <c r="AF60" s="1" t="s">
        <v>33</v>
      </c>
      <c r="AG60" s="32" t="s">
        <v>33</v>
      </c>
      <c r="AH60" s="26" t="s">
        <v>33</v>
      </c>
      <c r="AI60" s="32" t="s">
        <v>33</v>
      </c>
      <c r="AJ60" s="1" t="s">
        <v>33</v>
      </c>
      <c r="AK60" s="32" t="s">
        <v>33</v>
      </c>
      <c r="AL60" s="1" t="s">
        <v>33</v>
      </c>
      <c r="AM60" s="32" t="s">
        <v>33</v>
      </c>
      <c r="AN60" s="1" t="s">
        <v>33</v>
      </c>
      <c r="AO60" s="32" t="s">
        <v>33</v>
      </c>
      <c r="AP60" s="1" t="s">
        <v>33</v>
      </c>
      <c r="AQ60" s="32" t="s">
        <v>33</v>
      </c>
      <c r="AR60" s="1" t="s">
        <v>33</v>
      </c>
      <c r="AS60" s="32" t="s">
        <v>33</v>
      </c>
      <c r="AT60" s="1" t="s">
        <v>33</v>
      </c>
      <c r="AU60" s="32" t="s">
        <v>33</v>
      </c>
      <c r="AV60" s="1" t="s">
        <v>33</v>
      </c>
      <c r="AW60" s="30" t="s">
        <v>33</v>
      </c>
      <c r="AX60" s="2" t="s">
        <v>33</v>
      </c>
      <c r="AY60" s="2" t="s">
        <v>33</v>
      </c>
      <c r="BA60" s="40"/>
    </row>
    <row r="61" spans="1:54" s="20" customFormat="1" ht="63" customHeight="1" x14ac:dyDescent="0.25">
      <c r="A61" s="2" t="s">
        <v>125</v>
      </c>
      <c r="B61" s="4" t="s">
        <v>126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30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30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30" t="s">
        <v>33</v>
      </c>
      <c r="V61" s="31" t="s">
        <v>33</v>
      </c>
      <c r="W61" s="30" t="s">
        <v>33</v>
      </c>
      <c r="X61" s="32" t="s">
        <v>33</v>
      </c>
      <c r="Y61" s="1" t="s">
        <v>33</v>
      </c>
      <c r="Z61" s="1" t="s">
        <v>33</v>
      </c>
      <c r="AA61" s="1" t="s">
        <v>33</v>
      </c>
      <c r="AB61" s="1" t="s">
        <v>33</v>
      </c>
      <c r="AC61" s="30" t="s">
        <v>33</v>
      </c>
      <c r="AD61" s="1" t="s">
        <v>33</v>
      </c>
      <c r="AE61" s="30" t="s">
        <v>33</v>
      </c>
      <c r="AF61" s="1" t="s">
        <v>33</v>
      </c>
      <c r="AG61" s="32" t="s">
        <v>33</v>
      </c>
      <c r="AH61" s="26" t="s">
        <v>33</v>
      </c>
      <c r="AI61" s="32" t="s">
        <v>33</v>
      </c>
      <c r="AJ61" s="1" t="s">
        <v>33</v>
      </c>
      <c r="AK61" s="32" t="s">
        <v>33</v>
      </c>
      <c r="AL61" s="1" t="s">
        <v>33</v>
      </c>
      <c r="AM61" s="32" t="s">
        <v>33</v>
      </c>
      <c r="AN61" s="1" t="s">
        <v>33</v>
      </c>
      <c r="AO61" s="32" t="s">
        <v>33</v>
      </c>
      <c r="AP61" s="1" t="s">
        <v>33</v>
      </c>
      <c r="AQ61" s="32" t="s">
        <v>33</v>
      </c>
      <c r="AR61" s="1" t="s">
        <v>33</v>
      </c>
      <c r="AS61" s="32" t="s">
        <v>33</v>
      </c>
      <c r="AT61" s="1" t="s">
        <v>33</v>
      </c>
      <c r="AU61" s="32" t="s">
        <v>33</v>
      </c>
      <c r="AV61" s="1" t="s">
        <v>33</v>
      </c>
      <c r="AW61" s="30" t="s">
        <v>33</v>
      </c>
      <c r="AX61" s="2" t="s">
        <v>33</v>
      </c>
      <c r="AY61" s="2" t="s">
        <v>33</v>
      </c>
      <c r="BA61" s="40"/>
    </row>
    <row r="62" spans="1:54" s="20" customFormat="1" ht="63" customHeight="1" x14ac:dyDescent="0.25">
      <c r="A62" s="2" t="s">
        <v>127</v>
      </c>
      <c r="B62" s="4" t="s">
        <v>128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30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30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30" t="s">
        <v>33</v>
      </c>
      <c r="V62" s="31" t="s">
        <v>33</v>
      </c>
      <c r="W62" s="30" t="s">
        <v>33</v>
      </c>
      <c r="X62" s="32" t="s">
        <v>33</v>
      </c>
      <c r="Y62" s="1" t="s">
        <v>33</v>
      </c>
      <c r="Z62" s="1" t="s">
        <v>33</v>
      </c>
      <c r="AA62" s="1" t="s">
        <v>33</v>
      </c>
      <c r="AB62" s="1" t="s">
        <v>33</v>
      </c>
      <c r="AC62" s="30" t="s">
        <v>33</v>
      </c>
      <c r="AD62" s="1" t="s">
        <v>33</v>
      </c>
      <c r="AE62" s="30" t="s">
        <v>33</v>
      </c>
      <c r="AF62" s="1" t="s">
        <v>33</v>
      </c>
      <c r="AG62" s="32" t="s">
        <v>33</v>
      </c>
      <c r="AH62" s="26" t="s">
        <v>33</v>
      </c>
      <c r="AI62" s="32" t="s">
        <v>33</v>
      </c>
      <c r="AJ62" s="1" t="s">
        <v>33</v>
      </c>
      <c r="AK62" s="32" t="s">
        <v>33</v>
      </c>
      <c r="AL62" s="1" t="s">
        <v>33</v>
      </c>
      <c r="AM62" s="32" t="s">
        <v>33</v>
      </c>
      <c r="AN62" s="1" t="s">
        <v>33</v>
      </c>
      <c r="AO62" s="32" t="s">
        <v>33</v>
      </c>
      <c r="AP62" s="1" t="s">
        <v>33</v>
      </c>
      <c r="AQ62" s="32" t="s">
        <v>33</v>
      </c>
      <c r="AR62" s="1" t="s">
        <v>33</v>
      </c>
      <c r="AS62" s="32" t="s">
        <v>33</v>
      </c>
      <c r="AT62" s="1" t="s">
        <v>33</v>
      </c>
      <c r="AU62" s="32" t="s">
        <v>33</v>
      </c>
      <c r="AV62" s="1" t="s">
        <v>33</v>
      </c>
      <c r="AW62" s="30" t="s">
        <v>33</v>
      </c>
      <c r="AX62" s="2" t="s">
        <v>33</v>
      </c>
      <c r="AY62" s="2" t="s">
        <v>33</v>
      </c>
      <c r="BA62" s="40"/>
    </row>
    <row r="63" spans="1:54" s="20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30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30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30" t="s">
        <v>33</v>
      </c>
      <c r="V63" s="31" t="s">
        <v>33</v>
      </c>
      <c r="W63" s="30" t="s">
        <v>33</v>
      </c>
      <c r="X63" s="32" t="s">
        <v>33</v>
      </c>
      <c r="Y63" s="1" t="s">
        <v>33</v>
      </c>
      <c r="Z63" s="1" t="s">
        <v>33</v>
      </c>
      <c r="AA63" s="1" t="s">
        <v>33</v>
      </c>
      <c r="AB63" s="1" t="s">
        <v>33</v>
      </c>
      <c r="AC63" s="30" t="s">
        <v>33</v>
      </c>
      <c r="AD63" s="1" t="s">
        <v>33</v>
      </c>
      <c r="AE63" s="30" t="s">
        <v>33</v>
      </c>
      <c r="AF63" s="1" t="s">
        <v>33</v>
      </c>
      <c r="AG63" s="32" t="s">
        <v>33</v>
      </c>
      <c r="AH63" s="26" t="s">
        <v>33</v>
      </c>
      <c r="AI63" s="32" t="s">
        <v>33</v>
      </c>
      <c r="AJ63" s="1" t="s">
        <v>33</v>
      </c>
      <c r="AK63" s="32" t="s">
        <v>33</v>
      </c>
      <c r="AL63" s="1" t="s">
        <v>33</v>
      </c>
      <c r="AM63" s="32" t="s">
        <v>33</v>
      </c>
      <c r="AN63" s="1" t="s">
        <v>33</v>
      </c>
      <c r="AO63" s="32" t="s">
        <v>33</v>
      </c>
      <c r="AP63" s="1" t="s">
        <v>33</v>
      </c>
      <c r="AQ63" s="32" t="s">
        <v>33</v>
      </c>
      <c r="AR63" s="1" t="s">
        <v>33</v>
      </c>
      <c r="AS63" s="32" t="s">
        <v>33</v>
      </c>
      <c r="AT63" s="1" t="s">
        <v>33</v>
      </c>
      <c r="AU63" s="32" t="s">
        <v>33</v>
      </c>
      <c r="AV63" s="1" t="s">
        <v>33</v>
      </c>
      <c r="AW63" s="30" t="s">
        <v>33</v>
      </c>
      <c r="AX63" s="2" t="s">
        <v>33</v>
      </c>
      <c r="AY63" s="2" t="s">
        <v>33</v>
      </c>
      <c r="BA63" s="40"/>
    </row>
    <row r="64" spans="1:54" s="20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30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30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30" t="s">
        <v>33</v>
      </c>
      <c r="V64" s="31" t="s">
        <v>33</v>
      </c>
      <c r="W64" s="30" t="s">
        <v>33</v>
      </c>
      <c r="X64" s="32" t="s">
        <v>33</v>
      </c>
      <c r="Y64" s="1" t="s">
        <v>33</v>
      </c>
      <c r="Z64" s="1" t="s">
        <v>33</v>
      </c>
      <c r="AA64" s="1" t="s">
        <v>33</v>
      </c>
      <c r="AB64" s="1" t="s">
        <v>33</v>
      </c>
      <c r="AC64" s="30" t="s">
        <v>33</v>
      </c>
      <c r="AD64" s="1" t="s">
        <v>33</v>
      </c>
      <c r="AE64" s="30" t="s">
        <v>33</v>
      </c>
      <c r="AF64" s="1" t="s">
        <v>33</v>
      </c>
      <c r="AG64" s="32" t="s">
        <v>33</v>
      </c>
      <c r="AH64" s="26" t="s">
        <v>33</v>
      </c>
      <c r="AI64" s="32" t="s">
        <v>33</v>
      </c>
      <c r="AJ64" s="1" t="s">
        <v>33</v>
      </c>
      <c r="AK64" s="32" t="s">
        <v>33</v>
      </c>
      <c r="AL64" s="1" t="s">
        <v>33</v>
      </c>
      <c r="AM64" s="32" t="s">
        <v>33</v>
      </c>
      <c r="AN64" s="1" t="s">
        <v>33</v>
      </c>
      <c r="AO64" s="32" t="s">
        <v>33</v>
      </c>
      <c r="AP64" s="1" t="s">
        <v>33</v>
      </c>
      <c r="AQ64" s="32" t="s">
        <v>33</v>
      </c>
      <c r="AR64" s="1" t="s">
        <v>33</v>
      </c>
      <c r="AS64" s="32" t="s">
        <v>33</v>
      </c>
      <c r="AT64" s="1" t="s">
        <v>33</v>
      </c>
      <c r="AU64" s="32" t="s">
        <v>33</v>
      </c>
      <c r="AV64" s="1" t="s">
        <v>33</v>
      </c>
      <c r="AW64" s="30" t="s">
        <v>33</v>
      </c>
      <c r="AX64" s="2" t="s">
        <v>33</v>
      </c>
      <c r="AY64" s="2" t="s">
        <v>33</v>
      </c>
      <c r="BA64" s="40"/>
    </row>
    <row r="65" spans="1:53" s="20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30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30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30" t="s">
        <v>33</v>
      </c>
      <c r="V65" s="31" t="s">
        <v>33</v>
      </c>
      <c r="W65" s="30" t="s">
        <v>33</v>
      </c>
      <c r="X65" s="32" t="s">
        <v>33</v>
      </c>
      <c r="Y65" s="1" t="s">
        <v>33</v>
      </c>
      <c r="Z65" s="1" t="s">
        <v>33</v>
      </c>
      <c r="AA65" s="1" t="s">
        <v>33</v>
      </c>
      <c r="AB65" s="1" t="s">
        <v>33</v>
      </c>
      <c r="AC65" s="30" t="s">
        <v>33</v>
      </c>
      <c r="AD65" s="1" t="s">
        <v>33</v>
      </c>
      <c r="AE65" s="30" t="s">
        <v>33</v>
      </c>
      <c r="AF65" s="1" t="s">
        <v>33</v>
      </c>
      <c r="AG65" s="32" t="s">
        <v>33</v>
      </c>
      <c r="AH65" s="26" t="s">
        <v>33</v>
      </c>
      <c r="AI65" s="32" t="s">
        <v>33</v>
      </c>
      <c r="AJ65" s="1" t="s">
        <v>33</v>
      </c>
      <c r="AK65" s="32" t="s">
        <v>33</v>
      </c>
      <c r="AL65" s="1" t="s">
        <v>33</v>
      </c>
      <c r="AM65" s="32" t="s">
        <v>33</v>
      </c>
      <c r="AN65" s="1" t="s">
        <v>33</v>
      </c>
      <c r="AO65" s="32" t="s">
        <v>33</v>
      </c>
      <c r="AP65" s="1" t="s">
        <v>33</v>
      </c>
      <c r="AQ65" s="32" t="s">
        <v>33</v>
      </c>
      <c r="AR65" s="1" t="s">
        <v>33</v>
      </c>
      <c r="AS65" s="32" t="s">
        <v>33</v>
      </c>
      <c r="AT65" s="1" t="s">
        <v>33</v>
      </c>
      <c r="AU65" s="32" t="s">
        <v>33</v>
      </c>
      <c r="AV65" s="1" t="s">
        <v>33</v>
      </c>
      <c r="AW65" s="30" t="s">
        <v>33</v>
      </c>
      <c r="AX65" s="2" t="s">
        <v>33</v>
      </c>
      <c r="AY65" s="2" t="s">
        <v>33</v>
      </c>
      <c r="BA65" s="40"/>
    </row>
    <row r="66" spans="1:53" s="20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30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30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30" t="s">
        <v>33</v>
      </c>
      <c r="V66" s="31" t="s">
        <v>33</v>
      </c>
      <c r="W66" s="30" t="s">
        <v>33</v>
      </c>
      <c r="X66" s="32" t="s">
        <v>33</v>
      </c>
      <c r="Y66" s="1" t="s">
        <v>33</v>
      </c>
      <c r="Z66" s="1" t="s">
        <v>33</v>
      </c>
      <c r="AA66" s="1" t="s">
        <v>33</v>
      </c>
      <c r="AB66" s="1" t="s">
        <v>33</v>
      </c>
      <c r="AC66" s="30" t="s">
        <v>33</v>
      </c>
      <c r="AD66" s="1" t="s">
        <v>33</v>
      </c>
      <c r="AE66" s="30" t="s">
        <v>33</v>
      </c>
      <c r="AF66" s="1" t="s">
        <v>33</v>
      </c>
      <c r="AG66" s="32" t="s">
        <v>33</v>
      </c>
      <c r="AH66" s="26" t="s">
        <v>33</v>
      </c>
      <c r="AI66" s="32" t="s">
        <v>33</v>
      </c>
      <c r="AJ66" s="1" t="s">
        <v>33</v>
      </c>
      <c r="AK66" s="32" t="s">
        <v>33</v>
      </c>
      <c r="AL66" s="1" t="s">
        <v>33</v>
      </c>
      <c r="AM66" s="32" t="s">
        <v>33</v>
      </c>
      <c r="AN66" s="1" t="s">
        <v>33</v>
      </c>
      <c r="AO66" s="32" t="s">
        <v>33</v>
      </c>
      <c r="AP66" s="1" t="s">
        <v>33</v>
      </c>
      <c r="AQ66" s="32" t="s">
        <v>33</v>
      </c>
      <c r="AR66" s="1" t="s">
        <v>33</v>
      </c>
      <c r="AS66" s="32" t="s">
        <v>33</v>
      </c>
      <c r="AT66" s="1" t="s">
        <v>33</v>
      </c>
      <c r="AU66" s="32" t="s">
        <v>33</v>
      </c>
      <c r="AV66" s="1" t="s">
        <v>33</v>
      </c>
      <c r="AW66" s="30" t="s">
        <v>33</v>
      </c>
      <c r="AX66" s="2" t="s">
        <v>33</v>
      </c>
      <c r="AY66" s="2" t="s">
        <v>33</v>
      </c>
      <c r="BA66" s="40"/>
    </row>
    <row r="67" spans="1:53" s="20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30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30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30" t="s">
        <v>33</v>
      </c>
      <c r="V67" s="31" t="s">
        <v>33</v>
      </c>
      <c r="W67" s="30" t="s">
        <v>33</v>
      </c>
      <c r="X67" s="32" t="s">
        <v>33</v>
      </c>
      <c r="Y67" s="1" t="s">
        <v>33</v>
      </c>
      <c r="Z67" s="1" t="s">
        <v>33</v>
      </c>
      <c r="AA67" s="1" t="s">
        <v>33</v>
      </c>
      <c r="AB67" s="1" t="s">
        <v>33</v>
      </c>
      <c r="AC67" s="30" t="s">
        <v>33</v>
      </c>
      <c r="AD67" s="1" t="s">
        <v>33</v>
      </c>
      <c r="AE67" s="30" t="s">
        <v>33</v>
      </c>
      <c r="AF67" s="1" t="s">
        <v>33</v>
      </c>
      <c r="AG67" s="32" t="s">
        <v>33</v>
      </c>
      <c r="AH67" s="26" t="s">
        <v>33</v>
      </c>
      <c r="AI67" s="32" t="s">
        <v>33</v>
      </c>
      <c r="AJ67" s="1" t="s">
        <v>33</v>
      </c>
      <c r="AK67" s="32" t="s">
        <v>33</v>
      </c>
      <c r="AL67" s="1" t="s">
        <v>33</v>
      </c>
      <c r="AM67" s="32" t="s">
        <v>33</v>
      </c>
      <c r="AN67" s="1" t="s">
        <v>33</v>
      </c>
      <c r="AO67" s="32" t="s">
        <v>33</v>
      </c>
      <c r="AP67" s="1" t="s">
        <v>33</v>
      </c>
      <c r="AQ67" s="32" t="s">
        <v>33</v>
      </c>
      <c r="AR67" s="1" t="s">
        <v>33</v>
      </c>
      <c r="AS67" s="32" t="s">
        <v>33</v>
      </c>
      <c r="AT67" s="1" t="s">
        <v>33</v>
      </c>
      <c r="AU67" s="32" t="s">
        <v>33</v>
      </c>
      <c r="AV67" s="1" t="s">
        <v>33</v>
      </c>
      <c r="AW67" s="30" t="s">
        <v>33</v>
      </c>
      <c r="AX67" s="2" t="s">
        <v>33</v>
      </c>
      <c r="AY67" s="2" t="s">
        <v>33</v>
      </c>
      <c r="BA67" s="40"/>
    </row>
    <row r="68" spans="1:53" s="20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30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30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30" t="s">
        <v>33</v>
      </c>
      <c r="V68" s="31" t="s">
        <v>33</v>
      </c>
      <c r="W68" s="30" t="s">
        <v>33</v>
      </c>
      <c r="X68" s="32" t="s">
        <v>33</v>
      </c>
      <c r="Y68" s="1" t="s">
        <v>33</v>
      </c>
      <c r="Z68" s="1" t="s">
        <v>33</v>
      </c>
      <c r="AA68" s="1" t="s">
        <v>33</v>
      </c>
      <c r="AB68" s="1" t="s">
        <v>33</v>
      </c>
      <c r="AC68" s="30" t="s">
        <v>33</v>
      </c>
      <c r="AD68" s="1" t="s">
        <v>33</v>
      </c>
      <c r="AE68" s="30" t="s">
        <v>33</v>
      </c>
      <c r="AF68" s="1" t="s">
        <v>33</v>
      </c>
      <c r="AG68" s="32" t="s">
        <v>33</v>
      </c>
      <c r="AH68" s="26" t="s">
        <v>33</v>
      </c>
      <c r="AI68" s="32" t="s">
        <v>33</v>
      </c>
      <c r="AJ68" s="1" t="s">
        <v>33</v>
      </c>
      <c r="AK68" s="32" t="s">
        <v>33</v>
      </c>
      <c r="AL68" s="1" t="s">
        <v>33</v>
      </c>
      <c r="AM68" s="32" t="s">
        <v>33</v>
      </c>
      <c r="AN68" s="1" t="s">
        <v>33</v>
      </c>
      <c r="AO68" s="32" t="s">
        <v>33</v>
      </c>
      <c r="AP68" s="1" t="s">
        <v>33</v>
      </c>
      <c r="AQ68" s="32" t="s">
        <v>33</v>
      </c>
      <c r="AR68" s="1" t="s">
        <v>33</v>
      </c>
      <c r="AS68" s="32" t="s">
        <v>33</v>
      </c>
      <c r="AT68" s="1" t="s">
        <v>33</v>
      </c>
      <c r="AU68" s="32" t="s">
        <v>33</v>
      </c>
      <c r="AV68" s="1" t="s">
        <v>33</v>
      </c>
      <c r="AW68" s="30" t="s">
        <v>33</v>
      </c>
      <c r="AX68" s="2" t="s">
        <v>33</v>
      </c>
      <c r="AY68" s="2" t="s">
        <v>33</v>
      </c>
      <c r="BA68" s="40"/>
    </row>
    <row r="69" spans="1:53" s="20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30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30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30" t="s">
        <v>33</v>
      </c>
      <c r="V69" s="31" t="s">
        <v>33</v>
      </c>
      <c r="W69" s="30" t="s">
        <v>33</v>
      </c>
      <c r="X69" s="32" t="s">
        <v>33</v>
      </c>
      <c r="Y69" s="1" t="s">
        <v>33</v>
      </c>
      <c r="Z69" s="1" t="s">
        <v>33</v>
      </c>
      <c r="AA69" s="1" t="s">
        <v>33</v>
      </c>
      <c r="AB69" s="1" t="s">
        <v>33</v>
      </c>
      <c r="AC69" s="30" t="s">
        <v>33</v>
      </c>
      <c r="AD69" s="1" t="s">
        <v>33</v>
      </c>
      <c r="AE69" s="30" t="s">
        <v>33</v>
      </c>
      <c r="AF69" s="1" t="s">
        <v>33</v>
      </c>
      <c r="AG69" s="32" t="s">
        <v>33</v>
      </c>
      <c r="AH69" s="26" t="s">
        <v>33</v>
      </c>
      <c r="AI69" s="32" t="s">
        <v>33</v>
      </c>
      <c r="AJ69" s="1" t="s">
        <v>33</v>
      </c>
      <c r="AK69" s="32" t="s">
        <v>33</v>
      </c>
      <c r="AL69" s="1" t="s">
        <v>33</v>
      </c>
      <c r="AM69" s="32" t="s">
        <v>33</v>
      </c>
      <c r="AN69" s="1" t="s">
        <v>33</v>
      </c>
      <c r="AO69" s="32" t="s">
        <v>33</v>
      </c>
      <c r="AP69" s="1" t="s">
        <v>33</v>
      </c>
      <c r="AQ69" s="32" t="s">
        <v>33</v>
      </c>
      <c r="AR69" s="1" t="s">
        <v>33</v>
      </c>
      <c r="AS69" s="32" t="s">
        <v>33</v>
      </c>
      <c r="AT69" s="1" t="s">
        <v>33</v>
      </c>
      <c r="AU69" s="32" t="s">
        <v>33</v>
      </c>
      <c r="AV69" s="1" t="s">
        <v>33</v>
      </c>
      <c r="AW69" s="30" t="s">
        <v>33</v>
      </c>
      <c r="AX69" s="2" t="s">
        <v>33</v>
      </c>
      <c r="AY69" s="2" t="s">
        <v>33</v>
      </c>
      <c r="BA69" s="40"/>
    </row>
    <row r="70" spans="1:53" s="20" customFormat="1" ht="31.5" x14ac:dyDescent="0.25">
      <c r="A70" s="2" t="s">
        <v>129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30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30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30" t="s">
        <v>33</v>
      </c>
      <c r="V70" s="31" t="s">
        <v>33</v>
      </c>
      <c r="W70" s="30" t="s">
        <v>33</v>
      </c>
      <c r="X70" s="32" t="s">
        <v>33</v>
      </c>
      <c r="Y70" s="1" t="s">
        <v>33</v>
      </c>
      <c r="Z70" s="1" t="s">
        <v>33</v>
      </c>
      <c r="AA70" s="1" t="s">
        <v>33</v>
      </c>
      <c r="AB70" s="1" t="s">
        <v>33</v>
      </c>
      <c r="AC70" s="30" t="s">
        <v>33</v>
      </c>
      <c r="AD70" s="1" t="s">
        <v>33</v>
      </c>
      <c r="AE70" s="30" t="s">
        <v>33</v>
      </c>
      <c r="AF70" s="1" t="s">
        <v>33</v>
      </c>
      <c r="AG70" s="32" t="s">
        <v>33</v>
      </c>
      <c r="AH70" s="26" t="s">
        <v>33</v>
      </c>
      <c r="AI70" s="32" t="s">
        <v>33</v>
      </c>
      <c r="AJ70" s="1" t="s">
        <v>33</v>
      </c>
      <c r="AK70" s="32" t="s">
        <v>33</v>
      </c>
      <c r="AL70" s="1" t="s">
        <v>33</v>
      </c>
      <c r="AM70" s="32" t="s">
        <v>33</v>
      </c>
      <c r="AN70" s="1" t="s">
        <v>33</v>
      </c>
      <c r="AO70" s="32" t="s">
        <v>33</v>
      </c>
      <c r="AP70" s="1" t="s">
        <v>33</v>
      </c>
      <c r="AQ70" s="32" t="s">
        <v>33</v>
      </c>
      <c r="AR70" s="1" t="s">
        <v>33</v>
      </c>
      <c r="AS70" s="32" t="s">
        <v>33</v>
      </c>
      <c r="AT70" s="1" t="s">
        <v>33</v>
      </c>
      <c r="AU70" s="32" t="s">
        <v>33</v>
      </c>
      <c r="AV70" s="1" t="s">
        <v>33</v>
      </c>
      <c r="AW70" s="30" t="s">
        <v>33</v>
      </c>
      <c r="AX70" s="2" t="s">
        <v>33</v>
      </c>
      <c r="AY70" s="2" t="s">
        <v>33</v>
      </c>
      <c r="BA70" s="40"/>
    </row>
    <row r="71" spans="1:53" s="20" customFormat="1" ht="31.5" x14ac:dyDescent="0.25">
      <c r="A71" s="28" t="s">
        <v>129</v>
      </c>
      <c r="B71" s="27" t="s">
        <v>140</v>
      </c>
      <c r="C71" s="2" t="s">
        <v>141</v>
      </c>
      <c r="D71" s="2" t="s">
        <v>104</v>
      </c>
      <c r="E71" s="2">
        <v>2020</v>
      </c>
      <c r="F71" s="2">
        <v>2020</v>
      </c>
      <c r="G71" s="2">
        <v>2020</v>
      </c>
      <c r="H71" s="2" t="s">
        <v>33</v>
      </c>
      <c r="I71" s="2" t="s">
        <v>33</v>
      </c>
      <c r="J71" s="1">
        <v>0</v>
      </c>
      <c r="K71" s="30">
        <f>SUM(L71:O71)</f>
        <v>0.28299999999999997</v>
      </c>
      <c r="L71" s="1">
        <v>0</v>
      </c>
      <c r="M71" s="1">
        <v>0</v>
      </c>
      <c r="N71" s="1">
        <v>0</v>
      </c>
      <c r="O71" s="30">
        <v>0.28299999999999997</v>
      </c>
      <c r="P71" s="30">
        <f>SUM(Q71:T71)</f>
        <v>0.28299999999999997</v>
      </c>
      <c r="Q71" s="1">
        <v>0</v>
      </c>
      <c r="R71" s="1">
        <v>0</v>
      </c>
      <c r="S71" s="1">
        <v>0</v>
      </c>
      <c r="T71" s="30">
        <v>0.28299999999999997</v>
      </c>
      <c r="U71" s="30">
        <f>K71-J71</f>
        <v>0.28299999999999997</v>
      </c>
      <c r="V71" s="31">
        <f>K71-J71</f>
        <v>0.28299999999999997</v>
      </c>
      <c r="W71" s="30">
        <f>U71</f>
        <v>0.28299999999999997</v>
      </c>
      <c r="X71" s="32">
        <f>V71</f>
        <v>0.28299999999999997</v>
      </c>
      <c r="Y71" s="30">
        <f>AB71+AX71</f>
        <v>0.28299999999999997</v>
      </c>
      <c r="Z71" s="30">
        <f>Y71</f>
        <v>0.28299999999999997</v>
      </c>
      <c r="AA71" s="30">
        <v>0.28299999999999997</v>
      </c>
      <c r="AB71" s="30">
        <v>0.28299999999999997</v>
      </c>
      <c r="AC71" s="30">
        <v>0</v>
      </c>
      <c r="AD71" s="1">
        <v>0</v>
      </c>
      <c r="AE71" s="30">
        <v>0</v>
      </c>
      <c r="AF71" s="1">
        <v>0</v>
      </c>
      <c r="AG71" s="32">
        <v>0</v>
      </c>
      <c r="AH71" s="26">
        <v>0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1" t="s">
        <v>33</v>
      </c>
      <c r="AR71" s="1" t="s">
        <v>33</v>
      </c>
      <c r="AS71" s="1" t="s">
        <v>33</v>
      </c>
      <c r="AT71" s="1" t="s">
        <v>33</v>
      </c>
      <c r="AU71" s="1" t="s">
        <v>33</v>
      </c>
      <c r="AV71" s="1" t="s">
        <v>33</v>
      </c>
      <c r="AW71" s="30">
        <f>AC71+AE71+AG71</f>
        <v>0</v>
      </c>
      <c r="AX71" s="2">
        <v>0</v>
      </c>
      <c r="AY71" s="2" t="s">
        <v>33</v>
      </c>
      <c r="BA71" s="40"/>
    </row>
    <row r="72" spans="1:53" s="20" customFormat="1" x14ac:dyDescent="0.25">
      <c r="A72" s="2" t="s">
        <v>130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31" t="s">
        <v>33</v>
      </c>
      <c r="W72" s="1" t="s">
        <v>33</v>
      </c>
      <c r="X72" s="32" t="s">
        <v>33</v>
      </c>
      <c r="Y72" s="1" t="s">
        <v>33</v>
      </c>
      <c r="Z72" s="1" t="s">
        <v>33</v>
      </c>
      <c r="AA72" s="32" t="s">
        <v>33</v>
      </c>
      <c r="AB72" s="1" t="s">
        <v>33</v>
      </c>
      <c r="AC72" s="30" t="s">
        <v>33</v>
      </c>
      <c r="AD72" s="1" t="s">
        <v>33</v>
      </c>
      <c r="AE72" s="30" t="s">
        <v>33</v>
      </c>
      <c r="AF72" s="1" t="s">
        <v>33</v>
      </c>
      <c r="AG72" s="32" t="s">
        <v>33</v>
      </c>
      <c r="AH72" s="26" t="s">
        <v>33</v>
      </c>
      <c r="AI72" s="32" t="s">
        <v>33</v>
      </c>
      <c r="AJ72" s="1" t="s">
        <v>33</v>
      </c>
      <c r="AK72" s="32" t="s">
        <v>33</v>
      </c>
      <c r="AL72" s="1" t="s">
        <v>33</v>
      </c>
      <c r="AM72" s="32" t="s">
        <v>33</v>
      </c>
      <c r="AN72" s="1" t="s">
        <v>33</v>
      </c>
      <c r="AO72" s="32" t="s">
        <v>33</v>
      </c>
      <c r="AP72" s="1" t="s">
        <v>33</v>
      </c>
      <c r="AQ72" s="32" t="s">
        <v>33</v>
      </c>
      <c r="AR72" s="1" t="s">
        <v>33</v>
      </c>
      <c r="AS72" s="32" t="s">
        <v>33</v>
      </c>
      <c r="AT72" s="1" t="s">
        <v>33</v>
      </c>
      <c r="AU72" s="32" t="s">
        <v>33</v>
      </c>
      <c r="AV72" s="1" t="s">
        <v>33</v>
      </c>
      <c r="AW72" s="30" t="s">
        <v>33</v>
      </c>
      <c r="AX72" s="2" t="s">
        <v>33</v>
      </c>
      <c r="AY72" s="2" t="s">
        <v>33</v>
      </c>
      <c r="BA72" s="40"/>
    </row>
    <row r="73" spans="1:53" s="20" customFormat="1" ht="72" customHeight="1" x14ac:dyDescent="0.25">
      <c r="A73" s="28" t="s">
        <v>130</v>
      </c>
      <c r="B73" s="27" t="s">
        <v>231</v>
      </c>
      <c r="C73" s="2" t="s">
        <v>142</v>
      </c>
      <c r="D73" s="2" t="s">
        <v>104</v>
      </c>
      <c r="E73" s="2">
        <v>2020</v>
      </c>
      <c r="F73" s="2">
        <v>2023</v>
      </c>
      <c r="G73" s="2">
        <v>2023</v>
      </c>
      <c r="H73" s="2" t="s">
        <v>33</v>
      </c>
      <c r="I73" s="2" t="s">
        <v>33</v>
      </c>
      <c r="J73" s="29">
        <v>0</v>
      </c>
      <c r="K73" s="30">
        <f>SUM(L73:O73)</f>
        <v>8.0220000000000002</v>
      </c>
      <c r="L73" s="1">
        <v>0.46400000000000002</v>
      </c>
      <c r="M73" s="30">
        <f>0.172+0.572+1.054+3.494</f>
        <v>5.2919999999999998</v>
      </c>
      <c r="N73" s="30">
        <f>0.191+0.494+1.4</f>
        <v>2.085</v>
      </c>
      <c r="O73" s="30">
        <f>0.037+0.035+0.109</f>
        <v>0.18099999999999999</v>
      </c>
      <c r="P73" s="30">
        <f>SUM(Q73:T73)</f>
        <v>6.8779999999999992</v>
      </c>
      <c r="Q73" s="30">
        <v>0.46200000000000002</v>
      </c>
      <c r="R73" s="30">
        <f>0.572+1.067+0.1+2.284</f>
        <v>4.0229999999999997</v>
      </c>
      <c r="S73" s="30">
        <f>0.516+0.191+0.72+0.782</f>
        <v>2.2090000000000001</v>
      </c>
      <c r="T73" s="30">
        <f>0.037+0.047+0.1</f>
        <v>0.184</v>
      </c>
      <c r="U73" s="30">
        <f>K73-J73</f>
        <v>8.0220000000000002</v>
      </c>
      <c r="V73" s="31">
        <f t="shared" ref="V73:V109" si="3">K73-J73</f>
        <v>8.0220000000000002</v>
      </c>
      <c r="W73" s="30">
        <f t="shared" ref="W73:W109" si="4">U73</f>
        <v>8.0220000000000002</v>
      </c>
      <c r="X73" s="32">
        <f>V73</f>
        <v>8.0220000000000002</v>
      </c>
      <c r="Y73" s="30">
        <f>AB73+AX73</f>
        <v>6.8780000000000001</v>
      </c>
      <c r="Z73" s="30">
        <f t="shared" ref="Z73:Z117" si="5">Y73</f>
        <v>6.8780000000000001</v>
      </c>
      <c r="AA73" s="30">
        <v>0.17199999999999999</v>
      </c>
      <c r="AB73" s="30">
        <v>0.17199999999999999</v>
      </c>
      <c r="AC73" s="30">
        <v>0.8</v>
      </c>
      <c r="AD73" s="30">
        <v>0.8</v>
      </c>
      <c r="AE73" s="30">
        <v>1.8420000000000001</v>
      </c>
      <c r="AF73" s="30">
        <v>1.8420000000000001</v>
      </c>
      <c r="AG73" s="32">
        <v>5.2080000000000002</v>
      </c>
      <c r="AH73" s="31">
        <v>4.0640000000000001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1" t="s">
        <v>33</v>
      </c>
      <c r="AR73" s="1" t="s">
        <v>33</v>
      </c>
      <c r="AS73" s="1" t="s">
        <v>33</v>
      </c>
      <c r="AT73" s="1" t="s">
        <v>33</v>
      </c>
      <c r="AU73" s="1" t="s">
        <v>33</v>
      </c>
      <c r="AV73" s="1" t="s">
        <v>33</v>
      </c>
      <c r="AW73" s="30">
        <f>AC73+AE73+AG73</f>
        <v>7.8500000000000005</v>
      </c>
      <c r="AX73" s="30">
        <f>AD73+AF73+AH73</f>
        <v>6.7060000000000004</v>
      </c>
      <c r="AY73" s="2" t="s">
        <v>33</v>
      </c>
      <c r="AZ73" s="40"/>
      <c r="BA73" s="40"/>
    </row>
    <row r="74" spans="1:53" s="20" customFormat="1" ht="87" customHeight="1" x14ac:dyDescent="0.25">
      <c r="A74" s="28" t="s">
        <v>130</v>
      </c>
      <c r="B74" s="27" t="s">
        <v>232</v>
      </c>
      <c r="C74" s="2" t="s">
        <v>143</v>
      </c>
      <c r="D74" s="2" t="s">
        <v>104</v>
      </c>
      <c r="E74" s="2">
        <v>2019</v>
      </c>
      <c r="F74" s="2">
        <v>2023</v>
      </c>
      <c r="G74" s="2">
        <v>2023</v>
      </c>
      <c r="H74" s="2" t="s">
        <v>33</v>
      </c>
      <c r="I74" s="2" t="s">
        <v>33</v>
      </c>
      <c r="J74" s="29">
        <v>0.20300000000000001</v>
      </c>
      <c r="K74" s="30">
        <f>SUM(L74:O74)</f>
        <v>6.3610000000000007</v>
      </c>
      <c r="L74" s="30">
        <v>0</v>
      </c>
      <c r="M74" s="30">
        <f>0.651+1.328+1.261+0.908+0.203</f>
        <v>4.3510000000000009</v>
      </c>
      <c r="N74" s="30">
        <f>0.007+0.133+0.036+0.05</f>
        <v>0.22600000000000003</v>
      </c>
      <c r="O74" s="30">
        <f>0.809+0.238+0.537+0.2</f>
        <v>1.784</v>
      </c>
      <c r="P74" s="30">
        <f>SUM(Q74:T74)</f>
        <v>6.37</v>
      </c>
      <c r="Q74" s="1">
        <v>0</v>
      </c>
      <c r="R74" s="30">
        <f>0.158+1.328+1.261+0.8+1+0.347</f>
        <v>4.8940000000000001</v>
      </c>
      <c r="S74" s="30">
        <f>0.015+0.133+0.036+0.2+0.015</f>
        <v>0.39900000000000002</v>
      </c>
      <c r="T74" s="30">
        <f>0.045+0.238+0.2+0.537+0.049+0.008</f>
        <v>1.077</v>
      </c>
      <c r="U74" s="30">
        <f>K74-J74</f>
        <v>6.1580000000000004</v>
      </c>
      <c r="V74" s="31">
        <f>U74</f>
        <v>6.1580000000000004</v>
      </c>
      <c r="W74" s="30">
        <f t="shared" si="4"/>
        <v>6.1580000000000004</v>
      </c>
      <c r="X74" s="32">
        <f t="shared" ref="X74:X109" si="6">V74</f>
        <v>6.1580000000000004</v>
      </c>
      <c r="Y74" s="30">
        <f t="shared" ref="Y74:Y117" si="7">AB74+AX74</f>
        <v>6.1669999999999998</v>
      </c>
      <c r="Z74" s="30">
        <f t="shared" si="5"/>
        <v>6.1669999999999998</v>
      </c>
      <c r="AA74" s="30">
        <v>1.4670000000000001</v>
      </c>
      <c r="AB74" s="30">
        <v>1.4670000000000001</v>
      </c>
      <c r="AC74" s="30">
        <v>1.6990000000000001</v>
      </c>
      <c r="AD74" s="30">
        <v>1.6990000000000001</v>
      </c>
      <c r="AE74" s="30">
        <v>1.8340000000000001</v>
      </c>
      <c r="AF74" s="30">
        <v>1.8340000000000001</v>
      </c>
      <c r="AG74" s="32">
        <v>1.1579999999999999</v>
      </c>
      <c r="AH74" s="31">
        <v>1.167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1" t="s">
        <v>33</v>
      </c>
      <c r="AR74" s="1" t="s">
        <v>33</v>
      </c>
      <c r="AS74" s="1" t="s">
        <v>33</v>
      </c>
      <c r="AT74" s="1" t="s">
        <v>33</v>
      </c>
      <c r="AU74" s="1" t="s">
        <v>33</v>
      </c>
      <c r="AV74" s="1" t="s">
        <v>33</v>
      </c>
      <c r="AW74" s="30">
        <f t="shared" ref="AW74:AW115" si="8">AC74+AE74+AG74</f>
        <v>4.6910000000000007</v>
      </c>
      <c r="AX74" s="30">
        <f t="shared" ref="AX74:AX112" si="9">AD74+AF74+AH74</f>
        <v>4.7</v>
      </c>
      <c r="AY74" s="2" t="s">
        <v>33</v>
      </c>
      <c r="AZ74" s="40"/>
      <c r="BA74" s="40"/>
    </row>
    <row r="75" spans="1:53" s="20" customFormat="1" ht="72.75" customHeight="1" x14ac:dyDescent="0.25">
      <c r="A75" s="28" t="s">
        <v>130</v>
      </c>
      <c r="B75" s="27" t="s">
        <v>233</v>
      </c>
      <c r="C75" s="2" t="s">
        <v>144</v>
      </c>
      <c r="D75" s="2" t="s">
        <v>104</v>
      </c>
      <c r="E75" s="2">
        <v>2020</v>
      </c>
      <c r="F75" s="2">
        <v>2023</v>
      </c>
      <c r="G75" s="2">
        <v>2023</v>
      </c>
      <c r="H75" s="2" t="s">
        <v>33</v>
      </c>
      <c r="I75" s="2" t="s">
        <v>33</v>
      </c>
      <c r="J75" s="29">
        <v>0</v>
      </c>
      <c r="K75" s="30">
        <f t="shared" ref="K75:K87" si="10">SUM(L75:O75)</f>
        <v>3.7330000000000005</v>
      </c>
      <c r="L75" s="30">
        <v>0</v>
      </c>
      <c r="M75" s="30">
        <f>0.081+0.256+0.224+0.39</f>
        <v>0.95100000000000007</v>
      </c>
      <c r="N75" s="30">
        <f>0.225+0.296+0.498+0.845</f>
        <v>1.8640000000000001</v>
      </c>
      <c r="O75" s="30">
        <f>0.461+0.04+0.352+0.065</f>
        <v>0.91799999999999993</v>
      </c>
      <c r="P75" s="30">
        <f t="shared" ref="P75:P109" si="11">SUM(Q75:T75)</f>
        <v>3.9569999999999999</v>
      </c>
      <c r="Q75" s="30">
        <v>0</v>
      </c>
      <c r="R75" s="30">
        <v>1.0860000000000001</v>
      </c>
      <c r="S75" s="30">
        <f>0.225+0.296+0.667+0.5+0.324</f>
        <v>2.012</v>
      </c>
      <c r="T75" s="30">
        <f>0.461+0.04+0.358</f>
        <v>0.85899999999999999</v>
      </c>
      <c r="U75" s="30">
        <f t="shared" ref="U75:U109" si="12">K75-J75</f>
        <v>3.7330000000000005</v>
      </c>
      <c r="V75" s="31">
        <f t="shared" si="3"/>
        <v>3.7330000000000005</v>
      </c>
      <c r="W75" s="30">
        <f t="shared" si="4"/>
        <v>3.7330000000000005</v>
      </c>
      <c r="X75" s="32">
        <f t="shared" si="6"/>
        <v>3.7330000000000005</v>
      </c>
      <c r="Y75" s="30">
        <f t="shared" si="7"/>
        <v>3.9569999999999999</v>
      </c>
      <c r="Z75" s="30">
        <f t="shared" si="5"/>
        <v>3.9569999999999999</v>
      </c>
      <c r="AA75" s="30">
        <v>0.76700000000000002</v>
      </c>
      <c r="AB75" s="30">
        <v>0.76700000000000002</v>
      </c>
      <c r="AC75" s="30">
        <v>0.59199999999999997</v>
      </c>
      <c r="AD75" s="30">
        <v>0.59199999999999997</v>
      </c>
      <c r="AE75" s="30">
        <v>1.0740000000000001</v>
      </c>
      <c r="AF75" s="30">
        <v>1.0740000000000001</v>
      </c>
      <c r="AG75" s="32">
        <v>1.3</v>
      </c>
      <c r="AH75" s="31">
        <v>1.524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1" t="s">
        <v>33</v>
      </c>
      <c r="AR75" s="1" t="s">
        <v>33</v>
      </c>
      <c r="AS75" s="1" t="s">
        <v>33</v>
      </c>
      <c r="AT75" s="1" t="s">
        <v>33</v>
      </c>
      <c r="AU75" s="1" t="s">
        <v>33</v>
      </c>
      <c r="AV75" s="1" t="s">
        <v>33</v>
      </c>
      <c r="AW75" s="30">
        <f t="shared" si="8"/>
        <v>2.9660000000000002</v>
      </c>
      <c r="AX75" s="30">
        <f t="shared" si="9"/>
        <v>3.19</v>
      </c>
      <c r="AY75" s="2" t="s">
        <v>33</v>
      </c>
      <c r="AZ75" s="40"/>
      <c r="BA75" s="40"/>
    </row>
    <row r="76" spans="1:53" s="20" customFormat="1" ht="73.5" customHeight="1" x14ac:dyDescent="0.25">
      <c r="A76" s="28" t="s">
        <v>130</v>
      </c>
      <c r="B76" s="27" t="s">
        <v>234</v>
      </c>
      <c r="C76" s="2" t="s">
        <v>145</v>
      </c>
      <c r="D76" s="2" t="s">
        <v>104</v>
      </c>
      <c r="E76" s="2">
        <v>2020</v>
      </c>
      <c r="F76" s="2">
        <v>2023</v>
      </c>
      <c r="G76" s="2">
        <v>2023</v>
      </c>
      <c r="H76" s="2" t="s">
        <v>33</v>
      </c>
      <c r="I76" s="2" t="s">
        <v>33</v>
      </c>
      <c r="J76" s="29">
        <v>0</v>
      </c>
      <c r="K76" s="30">
        <f>SUM(L76:O76)</f>
        <v>0.79</v>
      </c>
      <c r="L76" s="30">
        <v>0</v>
      </c>
      <c r="M76" s="30">
        <f>0.04+0.049+0.05</f>
        <v>0.13900000000000001</v>
      </c>
      <c r="N76" s="30">
        <f>0.174+0.232+0.14</f>
        <v>0.54600000000000004</v>
      </c>
      <c r="O76" s="30">
        <f>0.086+0.009+0.01</f>
        <v>0.10499999999999998</v>
      </c>
      <c r="P76" s="30">
        <f>SUM(Q76:T76)</f>
        <v>0.79100000000000004</v>
      </c>
      <c r="Q76" s="30">
        <v>0</v>
      </c>
      <c r="R76" s="30">
        <f>0.049+0.05+0.05</f>
        <v>0.14900000000000002</v>
      </c>
      <c r="S76" s="30">
        <f>0.232+0.23+0.151</f>
        <v>0.61299999999999999</v>
      </c>
      <c r="T76" s="30">
        <f>0.009+0.01+0.01</f>
        <v>2.8999999999999998E-2</v>
      </c>
      <c r="U76" s="30">
        <f t="shared" si="12"/>
        <v>0.79</v>
      </c>
      <c r="V76" s="31">
        <f t="shared" si="3"/>
        <v>0.79</v>
      </c>
      <c r="W76" s="30">
        <f t="shared" si="4"/>
        <v>0.79</v>
      </c>
      <c r="X76" s="32">
        <f t="shared" si="6"/>
        <v>0.79</v>
      </c>
      <c r="Y76" s="30">
        <f t="shared" si="7"/>
        <v>0.79099999999999993</v>
      </c>
      <c r="Z76" s="30">
        <f t="shared" si="5"/>
        <v>0.79099999999999993</v>
      </c>
      <c r="AA76" s="30">
        <v>0.3</v>
      </c>
      <c r="AB76" s="30">
        <v>0.3</v>
      </c>
      <c r="AC76" s="30">
        <v>0.28999999999999998</v>
      </c>
      <c r="AD76" s="30">
        <v>0.28999999999999998</v>
      </c>
      <c r="AE76" s="30">
        <v>0</v>
      </c>
      <c r="AF76" s="30">
        <v>0</v>
      </c>
      <c r="AG76" s="32">
        <v>0.2</v>
      </c>
      <c r="AH76" s="31">
        <v>0.20100000000000001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1" t="s">
        <v>33</v>
      </c>
      <c r="AR76" s="1" t="s">
        <v>33</v>
      </c>
      <c r="AS76" s="1" t="s">
        <v>33</v>
      </c>
      <c r="AT76" s="1" t="s">
        <v>33</v>
      </c>
      <c r="AU76" s="1" t="s">
        <v>33</v>
      </c>
      <c r="AV76" s="1" t="s">
        <v>33</v>
      </c>
      <c r="AW76" s="30">
        <f t="shared" si="8"/>
        <v>0.49</v>
      </c>
      <c r="AX76" s="30">
        <f t="shared" si="9"/>
        <v>0.49099999999999999</v>
      </c>
      <c r="AY76" s="2" t="s">
        <v>33</v>
      </c>
      <c r="AZ76" s="40"/>
      <c r="BA76" s="40"/>
    </row>
    <row r="77" spans="1:53" s="20" customFormat="1" ht="38.25" customHeight="1" x14ac:dyDescent="0.25">
      <c r="A77" s="28" t="s">
        <v>130</v>
      </c>
      <c r="B77" s="27" t="s">
        <v>235</v>
      </c>
      <c r="C77" s="2" t="s">
        <v>146</v>
      </c>
      <c r="D77" s="2" t="s">
        <v>104</v>
      </c>
      <c r="E77" s="2">
        <v>2020</v>
      </c>
      <c r="F77" s="2">
        <v>2023</v>
      </c>
      <c r="G77" s="2">
        <v>2023</v>
      </c>
      <c r="H77" s="2" t="s">
        <v>33</v>
      </c>
      <c r="I77" s="2" t="s">
        <v>33</v>
      </c>
      <c r="J77" s="29">
        <v>0</v>
      </c>
      <c r="K77" s="30">
        <f t="shared" si="10"/>
        <v>7.3360000000000003</v>
      </c>
      <c r="L77" s="30">
        <v>0</v>
      </c>
      <c r="M77" s="30">
        <v>0</v>
      </c>
      <c r="N77" s="30">
        <v>7.3360000000000003</v>
      </c>
      <c r="O77" s="30">
        <v>0</v>
      </c>
      <c r="P77" s="30">
        <f t="shared" si="11"/>
        <v>7.3419999999999996</v>
      </c>
      <c r="Q77" s="30">
        <v>0</v>
      </c>
      <c r="R77" s="30">
        <v>0</v>
      </c>
      <c r="S77" s="30">
        <f>AB77+AD77+AF77+AH77</f>
        <v>7.3419999999999996</v>
      </c>
      <c r="T77" s="30">
        <v>0</v>
      </c>
      <c r="U77" s="30">
        <f t="shared" si="12"/>
        <v>7.3360000000000003</v>
      </c>
      <c r="V77" s="31">
        <f t="shared" si="3"/>
        <v>7.3360000000000003</v>
      </c>
      <c r="W77" s="30">
        <f t="shared" si="4"/>
        <v>7.3360000000000003</v>
      </c>
      <c r="X77" s="32">
        <f t="shared" si="6"/>
        <v>7.3360000000000003</v>
      </c>
      <c r="Y77" s="30">
        <f t="shared" si="7"/>
        <v>7.3419999999999996</v>
      </c>
      <c r="Z77" s="30">
        <f t="shared" si="5"/>
        <v>7.3419999999999996</v>
      </c>
      <c r="AA77" s="30">
        <v>0.873</v>
      </c>
      <c r="AB77" s="30">
        <v>0.873</v>
      </c>
      <c r="AC77" s="30">
        <v>2.8119999999999998</v>
      </c>
      <c r="AD77" s="30">
        <v>2.8119999999999998</v>
      </c>
      <c r="AE77" s="30">
        <v>2.7919999999999998</v>
      </c>
      <c r="AF77" s="30">
        <v>2.7919999999999998</v>
      </c>
      <c r="AG77" s="32">
        <v>0.85899999999999999</v>
      </c>
      <c r="AH77" s="31">
        <v>0.86499999999999999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1" t="s">
        <v>33</v>
      </c>
      <c r="AR77" s="1" t="s">
        <v>33</v>
      </c>
      <c r="AS77" s="1" t="s">
        <v>33</v>
      </c>
      <c r="AT77" s="1" t="s">
        <v>33</v>
      </c>
      <c r="AU77" s="1" t="s">
        <v>33</v>
      </c>
      <c r="AV77" s="1" t="s">
        <v>33</v>
      </c>
      <c r="AW77" s="30">
        <f t="shared" si="8"/>
        <v>6.4629999999999992</v>
      </c>
      <c r="AX77" s="30">
        <f t="shared" si="9"/>
        <v>6.4689999999999994</v>
      </c>
      <c r="AY77" s="2" t="s">
        <v>33</v>
      </c>
      <c r="AZ77" s="40"/>
      <c r="BA77" s="40"/>
    </row>
    <row r="78" spans="1:53" s="20" customFormat="1" ht="38.25" customHeight="1" x14ac:dyDescent="0.25">
      <c r="A78" s="28" t="s">
        <v>130</v>
      </c>
      <c r="B78" s="27" t="s">
        <v>236</v>
      </c>
      <c r="C78" s="2" t="s">
        <v>147</v>
      </c>
      <c r="D78" s="2" t="s">
        <v>104</v>
      </c>
      <c r="E78" s="2">
        <v>2020</v>
      </c>
      <c r="F78" s="2">
        <v>2023</v>
      </c>
      <c r="G78" s="2">
        <v>2023</v>
      </c>
      <c r="H78" s="2" t="s">
        <v>33</v>
      </c>
      <c r="I78" s="2" t="s">
        <v>33</v>
      </c>
      <c r="J78" s="29">
        <v>0</v>
      </c>
      <c r="K78" s="30">
        <f t="shared" si="10"/>
        <v>40.790999999999997</v>
      </c>
      <c r="L78" s="30">
        <v>0</v>
      </c>
      <c r="M78" s="30">
        <v>0</v>
      </c>
      <c r="N78" s="30">
        <v>40.790999999999997</v>
      </c>
      <c r="O78" s="30">
        <v>0</v>
      </c>
      <c r="P78" s="30">
        <f t="shared" si="11"/>
        <v>38.267000000000003</v>
      </c>
      <c r="Q78" s="30">
        <v>0</v>
      </c>
      <c r="R78" s="30">
        <v>0</v>
      </c>
      <c r="S78" s="30">
        <f>AB78+AD78+AF78+AH78</f>
        <v>38.267000000000003</v>
      </c>
      <c r="T78" s="30">
        <v>0</v>
      </c>
      <c r="U78" s="30">
        <f t="shared" si="12"/>
        <v>40.790999999999997</v>
      </c>
      <c r="V78" s="31">
        <f t="shared" si="3"/>
        <v>40.790999999999997</v>
      </c>
      <c r="W78" s="30">
        <f t="shared" si="4"/>
        <v>40.790999999999997</v>
      </c>
      <c r="X78" s="32">
        <f t="shared" si="6"/>
        <v>40.790999999999997</v>
      </c>
      <c r="Y78" s="30">
        <f t="shared" si="7"/>
        <v>38.267000000000003</v>
      </c>
      <c r="Z78" s="30">
        <f t="shared" si="5"/>
        <v>38.267000000000003</v>
      </c>
      <c r="AA78" s="30">
        <v>7.6150000000000002</v>
      </c>
      <c r="AB78" s="30">
        <v>7.6150000000000002</v>
      </c>
      <c r="AC78" s="30">
        <v>12.089</v>
      </c>
      <c r="AD78" s="30">
        <v>12.089</v>
      </c>
      <c r="AE78" s="30">
        <v>6.9630000000000001</v>
      </c>
      <c r="AF78" s="30">
        <v>6.9630000000000001</v>
      </c>
      <c r="AG78" s="32">
        <v>14.124000000000001</v>
      </c>
      <c r="AH78" s="31">
        <v>11.6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1" t="s">
        <v>33</v>
      </c>
      <c r="AR78" s="1" t="s">
        <v>33</v>
      </c>
      <c r="AS78" s="1" t="s">
        <v>33</v>
      </c>
      <c r="AT78" s="1" t="s">
        <v>33</v>
      </c>
      <c r="AU78" s="1" t="s">
        <v>33</v>
      </c>
      <c r="AV78" s="1" t="s">
        <v>33</v>
      </c>
      <c r="AW78" s="30">
        <f t="shared" si="8"/>
        <v>33.176000000000002</v>
      </c>
      <c r="AX78" s="30">
        <f t="shared" si="9"/>
        <v>30.652000000000001</v>
      </c>
      <c r="AY78" s="2" t="s">
        <v>33</v>
      </c>
      <c r="AZ78" s="40"/>
      <c r="BA78" s="40"/>
    </row>
    <row r="79" spans="1:53" s="20" customFormat="1" ht="53.25" customHeight="1" x14ac:dyDescent="0.25">
      <c r="A79" s="28" t="s">
        <v>130</v>
      </c>
      <c r="B79" s="27" t="s">
        <v>226</v>
      </c>
      <c r="C79" s="2" t="s">
        <v>148</v>
      </c>
      <c r="D79" s="2" t="s">
        <v>104</v>
      </c>
      <c r="E79" s="2">
        <v>2020</v>
      </c>
      <c r="F79" s="2">
        <v>2020</v>
      </c>
      <c r="G79" s="2">
        <v>2020</v>
      </c>
      <c r="H79" s="2" t="s">
        <v>33</v>
      </c>
      <c r="I79" s="2" t="s">
        <v>33</v>
      </c>
      <c r="J79" s="29">
        <v>0</v>
      </c>
      <c r="K79" s="30">
        <f t="shared" si="10"/>
        <v>1.3760000000000001</v>
      </c>
      <c r="L79" s="1">
        <v>0</v>
      </c>
      <c r="M79" s="30">
        <v>1.282</v>
      </c>
      <c r="N79" s="1">
        <v>0</v>
      </c>
      <c r="O79" s="1">
        <v>9.4E-2</v>
      </c>
      <c r="P79" s="30">
        <f t="shared" si="11"/>
        <v>1.3760000000000001</v>
      </c>
      <c r="Q79" s="1">
        <v>0</v>
      </c>
      <c r="R79" s="30">
        <v>1.282</v>
      </c>
      <c r="S79" s="1">
        <v>0</v>
      </c>
      <c r="T79" s="30">
        <v>9.4E-2</v>
      </c>
      <c r="U79" s="30">
        <f t="shared" si="12"/>
        <v>1.3760000000000001</v>
      </c>
      <c r="V79" s="31">
        <f t="shared" si="3"/>
        <v>1.3760000000000001</v>
      </c>
      <c r="W79" s="30">
        <f t="shared" si="4"/>
        <v>1.3760000000000001</v>
      </c>
      <c r="X79" s="32">
        <f t="shared" si="6"/>
        <v>1.3760000000000001</v>
      </c>
      <c r="Y79" s="30">
        <f t="shared" si="7"/>
        <v>1.3759999999999999</v>
      </c>
      <c r="Z79" s="30">
        <f t="shared" si="5"/>
        <v>1.3759999999999999</v>
      </c>
      <c r="AA79" s="30">
        <v>1.3759999999999999</v>
      </c>
      <c r="AB79" s="30">
        <v>1.3759999999999999</v>
      </c>
      <c r="AC79" s="30">
        <v>0</v>
      </c>
      <c r="AD79" s="30">
        <v>0</v>
      </c>
      <c r="AE79" s="30">
        <v>0</v>
      </c>
      <c r="AF79" s="30">
        <v>0</v>
      </c>
      <c r="AG79" s="32">
        <v>0</v>
      </c>
      <c r="AH79" s="31">
        <v>0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1" t="s">
        <v>33</v>
      </c>
      <c r="AR79" s="1" t="s">
        <v>33</v>
      </c>
      <c r="AS79" s="1" t="s">
        <v>33</v>
      </c>
      <c r="AT79" s="1" t="s">
        <v>33</v>
      </c>
      <c r="AU79" s="1" t="s">
        <v>33</v>
      </c>
      <c r="AV79" s="1" t="s">
        <v>33</v>
      </c>
      <c r="AW79" s="30">
        <f t="shared" si="8"/>
        <v>0</v>
      </c>
      <c r="AX79" s="30">
        <f t="shared" si="9"/>
        <v>0</v>
      </c>
      <c r="AY79" s="2" t="s">
        <v>33</v>
      </c>
      <c r="AZ79" s="40"/>
      <c r="BA79" s="40"/>
    </row>
    <row r="80" spans="1:53" s="20" customFormat="1" ht="38.25" customHeight="1" x14ac:dyDescent="0.25">
      <c r="A80" s="28" t="s">
        <v>130</v>
      </c>
      <c r="B80" s="27" t="s">
        <v>149</v>
      </c>
      <c r="C80" s="2" t="s">
        <v>150</v>
      </c>
      <c r="D80" s="2" t="s">
        <v>104</v>
      </c>
      <c r="E80" s="2">
        <v>2022</v>
      </c>
      <c r="F80" s="2">
        <v>2022</v>
      </c>
      <c r="G80" s="2">
        <v>2023</v>
      </c>
      <c r="H80" s="2" t="s">
        <v>33</v>
      </c>
      <c r="I80" s="2" t="s">
        <v>33</v>
      </c>
      <c r="J80" s="29">
        <v>0</v>
      </c>
      <c r="K80" s="30">
        <f t="shared" si="10"/>
        <v>2.7090000000000001</v>
      </c>
      <c r="L80" s="30">
        <v>0.309</v>
      </c>
      <c r="M80" s="1">
        <v>2.2999999999999998</v>
      </c>
      <c r="N80" s="1">
        <v>0</v>
      </c>
      <c r="O80" s="1">
        <v>0.1</v>
      </c>
      <c r="P80" s="30">
        <f>SUM(Q80:T80)</f>
        <v>4.7430000000000003</v>
      </c>
      <c r="Q80" s="30">
        <v>0.309</v>
      </c>
      <c r="R80" s="30">
        <v>4.1059999999999999</v>
      </c>
      <c r="S80" s="1">
        <v>0</v>
      </c>
      <c r="T80" s="30">
        <v>0.32800000000000001</v>
      </c>
      <c r="U80" s="30">
        <f t="shared" si="12"/>
        <v>2.7090000000000001</v>
      </c>
      <c r="V80" s="31">
        <f t="shared" si="3"/>
        <v>2.7090000000000001</v>
      </c>
      <c r="W80" s="30">
        <f t="shared" si="4"/>
        <v>2.7090000000000001</v>
      </c>
      <c r="X80" s="32">
        <f t="shared" si="6"/>
        <v>2.7090000000000001</v>
      </c>
      <c r="Y80" s="30">
        <f t="shared" si="7"/>
        <v>4.7430000000000003</v>
      </c>
      <c r="Z80" s="30">
        <f t="shared" si="5"/>
        <v>4.7430000000000003</v>
      </c>
      <c r="AA80" s="1">
        <v>0</v>
      </c>
      <c r="AB80" s="1">
        <v>0</v>
      </c>
      <c r="AC80" s="30">
        <v>0</v>
      </c>
      <c r="AD80" s="30">
        <v>0</v>
      </c>
      <c r="AE80" s="30">
        <v>2.7090000000000001</v>
      </c>
      <c r="AF80" s="30">
        <v>2.7090000000000001</v>
      </c>
      <c r="AG80" s="32">
        <v>0</v>
      </c>
      <c r="AH80" s="31">
        <v>2.0339999999999998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1" t="s">
        <v>33</v>
      </c>
      <c r="AR80" s="1" t="s">
        <v>33</v>
      </c>
      <c r="AS80" s="1" t="s">
        <v>33</v>
      </c>
      <c r="AT80" s="1" t="s">
        <v>33</v>
      </c>
      <c r="AU80" s="1" t="s">
        <v>33</v>
      </c>
      <c r="AV80" s="1" t="s">
        <v>33</v>
      </c>
      <c r="AW80" s="30">
        <f t="shared" si="8"/>
        <v>2.7090000000000001</v>
      </c>
      <c r="AX80" s="30">
        <f t="shared" si="9"/>
        <v>4.7430000000000003</v>
      </c>
      <c r="AY80" s="2" t="s">
        <v>33</v>
      </c>
      <c r="AZ80" s="40"/>
      <c r="BA80" s="40"/>
    </row>
    <row r="81" spans="1:53" s="20" customFormat="1" ht="40.5" customHeight="1" x14ac:dyDescent="0.25">
      <c r="A81" s="28" t="s">
        <v>130</v>
      </c>
      <c r="B81" s="27" t="s">
        <v>151</v>
      </c>
      <c r="C81" s="2" t="s">
        <v>152</v>
      </c>
      <c r="D81" s="2" t="s">
        <v>104</v>
      </c>
      <c r="E81" s="2">
        <v>2019</v>
      </c>
      <c r="F81" s="2">
        <v>2021</v>
      </c>
      <c r="G81" s="2">
        <v>2021</v>
      </c>
      <c r="H81" s="2" t="s">
        <v>33</v>
      </c>
      <c r="I81" s="2" t="s">
        <v>33</v>
      </c>
      <c r="J81" s="29">
        <v>0.249</v>
      </c>
      <c r="K81" s="30">
        <f>SUM(L81:O81)</f>
        <v>2.5460000000000003</v>
      </c>
      <c r="L81" s="30">
        <v>0.249</v>
      </c>
      <c r="M81" s="30">
        <v>1.319</v>
      </c>
      <c r="N81" s="30">
        <v>0.114</v>
      </c>
      <c r="O81" s="30">
        <v>0.86399999999999999</v>
      </c>
      <c r="P81" s="30">
        <f>SUM(Q81:T81)</f>
        <v>2.5459999999999998</v>
      </c>
      <c r="Q81" s="30">
        <v>0.249</v>
      </c>
      <c r="R81" s="30">
        <v>1.9330000000000001</v>
      </c>
      <c r="S81" s="30">
        <v>8.2000000000000003E-2</v>
      </c>
      <c r="T81" s="1">
        <v>0.28199999999999997</v>
      </c>
      <c r="U81" s="30">
        <f>K81-J81</f>
        <v>2.2970000000000002</v>
      </c>
      <c r="V81" s="31">
        <f t="shared" si="3"/>
        <v>2.2970000000000002</v>
      </c>
      <c r="W81" s="30">
        <f t="shared" si="4"/>
        <v>2.2970000000000002</v>
      </c>
      <c r="X81" s="32">
        <f>V81</f>
        <v>2.2970000000000002</v>
      </c>
      <c r="Y81" s="30">
        <f t="shared" si="7"/>
        <v>2.2970000000000002</v>
      </c>
      <c r="Z81" s="30">
        <f t="shared" si="5"/>
        <v>2.2970000000000002</v>
      </c>
      <c r="AA81" s="1">
        <v>0</v>
      </c>
      <c r="AB81" s="1">
        <v>0</v>
      </c>
      <c r="AC81" s="30">
        <v>2.2970000000000002</v>
      </c>
      <c r="AD81" s="30">
        <v>2.2970000000000002</v>
      </c>
      <c r="AE81" s="30">
        <v>0</v>
      </c>
      <c r="AF81" s="30">
        <v>0</v>
      </c>
      <c r="AG81" s="32">
        <v>0</v>
      </c>
      <c r="AH81" s="31">
        <v>0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1" t="s">
        <v>33</v>
      </c>
      <c r="AR81" s="1" t="s">
        <v>33</v>
      </c>
      <c r="AS81" s="1" t="s">
        <v>33</v>
      </c>
      <c r="AT81" s="1" t="s">
        <v>33</v>
      </c>
      <c r="AU81" s="1" t="s">
        <v>33</v>
      </c>
      <c r="AV81" s="1" t="s">
        <v>33</v>
      </c>
      <c r="AW81" s="30">
        <f t="shared" si="8"/>
        <v>2.2970000000000002</v>
      </c>
      <c r="AX81" s="30">
        <f t="shared" si="9"/>
        <v>2.2970000000000002</v>
      </c>
      <c r="AY81" s="2" t="s">
        <v>33</v>
      </c>
      <c r="AZ81" s="40"/>
      <c r="BA81" s="40"/>
    </row>
    <row r="82" spans="1:53" s="20" customFormat="1" ht="25.5" customHeight="1" x14ac:dyDescent="0.25">
      <c r="A82" s="28" t="s">
        <v>130</v>
      </c>
      <c r="B82" s="27" t="s">
        <v>237</v>
      </c>
      <c r="C82" s="2" t="s">
        <v>153</v>
      </c>
      <c r="D82" s="2" t="s">
        <v>104</v>
      </c>
      <c r="E82" s="2" t="s">
        <v>33</v>
      </c>
      <c r="F82" s="2" t="s">
        <v>33</v>
      </c>
      <c r="G82" s="2" t="s">
        <v>33</v>
      </c>
      <c r="H82" s="2" t="s">
        <v>33</v>
      </c>
      <c r="I82" s="2" t="s">
        <v>33</v>
      </c>
      <c r="J82" s="29">
        <v>0</v>
      </c>
      <c r="K82" s="30">
        <f t="shared" si="10"/>
        <v>0</v>
      </c>
      <c r="L82" s="1">
        <v>0</v>
      </c>
      <c r="M82" s="1">
        <v>0</v>
      </c>
      <c r="N82" s="1">
        <v>0</v>
      </c>
      <c r="O82" s="1">
        <v>0</v>
      </c>
      <c r="P82" s="30">
        <f t="shared" si="11"/>
        <v>0</v>
      </c>
      <c r="Q82" s="1">
        <v>0</v>
      </c>
      <c r="R82" s="1">
        <v>0</v>
      </c>
      <c r="S82" s="1">
        <v>0</v>
      </c>
      <c r="T82" s="1">
        <v>0</v>
      </c>
      <c r="U82" s="30">
        <f t="shared" si="12"/>
        <v>0</v>
      </c>
      <c r="V82" s="31">
        <f t="shared" si="3"/>
        <v>0</v>
      </c>
      <c r="W82" s="30">
        <f t="shared" si="4"/>
        <v>0</v>
      </c>
      <c r="X82" s="32">
        <f t="shared" si="6"/>
        <v>0</v>
      </c>
      <c r="Y82" s="30">
        <f t="shared" si="7"/>
        <v>0</v>
      </c>
      <c r="Z82" s="30">
        <f t="shared" si="5"/>
        <v>0</v>
      </c>
      <c r="AA82" s="1">
        <v>0</v>
      </c>
      <c r="AB82" s="1">
        <v>0</v>
      </c>
      <c r="AC82" s="30">
        <v>0</v>
      </c>
      <c r="AD82" s="30">
        <v>0</v>
      </c>
      <c r="AE82" s="30">
        <v>0</v>
      </c>
      <c r="AF82" s="30">
        <v>0</v>
      </c>
      <c r="AG82" s="32">
        <v>0</v>
      </c>
      <c r="AH82" s="31">
        <v>0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1" t="s">
        <v>33</v>
      </c>
      <c r="AR82" s="1" t="s">
        <v>33</v>
      </c>
      <c r="AS82" s="1" t="s">
        <v>33</v>
      </c>
      <c r="AT82" s="1" t="s">
        <v>33</v>
      </c>
      <c r="AU82" s="1" t="s">
        <v>33</v>
      </c>
      <c r="AV82" s="1" t="s">
        <v>33</v>
      </c>
      <c r="AW82" s="30">
        <f t="shared" si="8"/>
        <v>0</v>
      </c>
      <c r="AX82" s="30">
        <f t="shared" si="9"/>
        <v>0</v>
      </c>
      <c r="AY82" s="2" t="s">
        <v>33</v>
      </c>
      <c r="AZ82" s="40"/>
      <c r="BA82" s="40"/>
    </row>
    <row r="83" spans="1:53" s="20" customFormat="1" ht="56.25" customHeight="1" x14ac:dyDescent="0.25">
      <c r="A83" s="28" t="s">
        <v>130</v>
      </c>
      <c r="B83" s="27" t="s">
        <v>227</v>
      </c>
      <c r="C83" s="2" t="s">
        <v>154</v>
      </c>
      <c r="D83" s="2" t="s">
        <v>104</v>
      </c>
      <c r="E83" s="2">
        <v>2020</v>
      </c>
      <c r="F83" s="2">
        <v>2020</v>
      </c>
      <c r="G83" s="2">
        <v>2020</v>
      </c>
      <c r="H83" s="2" t="s">
        <v>33</v>
      </c>
      <c r="I83" s="2" t="s">
        <v>33</v>
      </c>
      <c r="J83" s="29">
        <v>0</v>
      </c>
      <c r="K83" s="30">
        <f t="shared" si="10"/>
        <v>3.2350000000000003</v>
      </c>
      <c r="L83" s="1" t="s">
        <v>33</v>
      </c>
      <c r="M83" s="30">
        <v>2.7610000000000001</v>
      </c>
      <c r="N83" s="1">
        <v>0</v>
      </c>
      <c r="O83" s="30">
        <v>0.47399999999999998</v>
      </c>
      <c r="P83" s="30">
        <f t="shared" si="11"/>
        <v>3.2350000000000003</v>
      </c>
      <c r="Q83" s="1" t="s">
        <v>33</v>
      </c>
      <c r="R83" s="30">
        <v>2.7610000000000001</v>
      </c>
      <c r="S83" s="1">
        <v>0</v>
      </c>
      <c r="T83" s="30">
        <v>0.47399999999999998</v>
      </c>
      <c r="U83" s="30">
        <f t="shared" si="12"/>
        <v>3.2350000000000003</v>
      </c>
      <c r="V83" s="31">
        <f t="shared" si="3"/>
        <v>3.2350000000000003</v>
      </c>
      <c r="W83" s="30">
        <f t="shared" si="4"/>
        <v>3.2350000000000003</v>
      </c>
      <c r="X83" s="32">
        <f t="shared" si="6"/>
        <v>3.2350000000000003</v>
      </c>
      <c r="Y83" s="30">
        <f t="shared" si="7"/>
        <v>3.2349999999999999</v>
      </c>
      <c r="Z83" s="30">
        <f t="shared" si="5"/>
        <v>3.2349999999999999</v>
      </c>
      <c r="AA83" s="1">
        <v>3.2349999999999999</v>
      </c>
      <c r="AB83" s="30">
        <v>3.2349999999999999</v>
      </c>
      <c r="AC83" s="30">
        <v>0</v>
      </c>
      <c r="AD83" s="30">
        <v>0</v>
      </c>
      <c r="AE83" s="30">
        <v>0</v>
      </c>
      <c r="AF83" s="30">
        <v>0</v>
      </c>
      <c r="AG83" s="32">
        <v>0</v>
      </c>
      <c r="AH83" s="31">
        <v>0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1" t="s">
        <v>33</v>
      </c>
      <c r="AR83" s="1" t="s">
        <v>33</v>
      </c>
      <c r="AS83" s="1" t="s">
        <v>33</v>
      </c>
      <c r="AT83" s="1" t="s">
        <v>33</v>
      </c>
      <c r="AU83" s="1" t="s">
        <v>33</v>
      </c>
      <c r="AV83" s="1" t="s">
        <v>33</v>
      </c>
      <c r="AW83" s="30">
        <f t="shared" si="8"/>
        <v>0</v>
      </c>
      <c r="AX83" s="30">
        <f t="shared" si="9"/>
        <v>0</v>
      </c>
      <c r="AY83" s="2" t="s">
        <v>33</v>
      </c>
      <c r="AZ83" s="40"/>
      <c r="BA83" s="40"/>
    </row>
    <row r="84" spans="1:53" s="20" customFormat="1" ht="26.25" customHeight="1" x14ac:dyDescent="0.25">
      <c r="A84" s="28" t="s">
        <v>130</v>
      </c>
      <c r="B84" s="27" t="s">
        <v>244</v>
      </c>
      <c r="C84" s="2" t="s">
        <v>155</v>
      </c>
      <c r="D84" s="2" t="s">
        <v>104</v>
      </c>
      <c r="E84" s="2" t="s">
        <v>33</v>
      </c>
      <c r="F84" s="2" t="s">
        <v>33</v>
      </c>
      <c r="G84" s="2" t="s">
        <v>33</v>
      </c>
      <c r="H84" s="2" t="s">
        <v>33</v>
      </c>
      <c r="I84" s="2" t="s">
        <v>33</v>
      </c>
      <c r="J84" s="29">
        <v>0</v>
      </c>
      <c r="K84" s="30">
        <f t="shared" si="10"/>
        <v>0</v>
      </c>
      <c r="L84" s="1">
        <v>0</v>
      </c>
      <c r="M84" s="1">
        <v>0</v>
      </c>
      <c r="N84" s="1">
        <v>0</v>
      </c>
      <c r="O84" s="1">
        <v>0</v>
      </c>
      <c r="P84" s="30">
        <f>SUM(Q84:T84)</f>
        <v>0</v>
      </c>
      <c r="Q84" s="1">
        <v>0</v>
      </c>
      <c r="R84" s="1">
        <v>0</v>
      </c>
      <c r="S84" s="1">
        <v>0</v>
      </c>
      <c r="T84" s="1">
        <v>0</v>
      </c>
      <c r="U84" s="30">
        <f t="shared" si="12"/>
        <v>0</v>
      </c>
      <c r="V84" s="31">
        <f t="shared" si="3"/>
        <v>0</v>
      </c>
      <c r="W84" s="30">
        <f t="shared" si="4"/>
        <v>0</v>
      </c>
      <c r="X84" s="32">
        <f t="shared" si="6"/>
        <v>0</v>
      </c>
      <c r="Y84" s="30">
        <f t="shared" si="7"/>
        <v>0</v>
      </c>
      <c r="Z84" s="30">
        <f t="shared" si="5"/>
        <v>0</v>
      </c>
      <c r="AA84" s="1">
        <v>0</v>
      </c>
      <c r="AB84" s="1">
        <v>0</v>
      </c>
      <c r="AC84" s="30">
        <v>0</v>
      </c>
      <c r="AD84" s="30">
        <v>0</v>
      </c>
      <c r="AE84" s="30">
        <v>0</v>
      </c>
      <c r="AF84" s="30">
        <v>0</v>
      </c>
      <c r="AG84" s="32">
        <v>0</v>
      </c>
      <c r="AH84" s="31">
        <v>0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1" t="s">
        <v>33</v>
      </c>
      <c r="AR84" s="1" t="s">
        <v>33</v>
      </c>
      <c r="AS84" s="1" t="s">
        <v>33</v>
      </c>
      <c r="AT84" s="1" t="s">
        <v>33</v>
      </c>
      <c r="AU84" s="1" t="s">
        <v>33</v>
      </c>
      <c r="AV84" s="1" t="s">
        <v>33</v>
      </c>
      <c r="AW84" s="30">
        <f t="shared" si="8"/>
        <v>0</v>
      </c>
      <c r="AX84" s="30">
        <f t="shared" si="9"/>
        <v>0</v>
      </c>
      <c r="AY84" s="2" t="s">
        <v>33</v>
      </c>
      <c r="AZ84" s="40"/>
      <c r="BA84" s="40"/>
    </row>
    <row r="85" spans="1:53" s="20" customFormat="1" ht="25.5" customHeight="1" x14ac:dyDescent="0.25">
      <c r="A85" s="28" t="s">
        <v>130</v>
      </c>
      <c r="B85" s="27" t="s">
        <v>238</v>
      </c>
      <c r="C85" s="2" t="s">
        <v>156</v>
      </c>
      <c r="D85" s="2" t="s">
        <v>104</v>
      </c>
      <c r="E85" s="2" t="s">
        <v>33</v>
      </c>
      <c r="F85" s="2" t="s">
        <v>33</v>
      </c>
      <c r="G85" s="2" t="s">
        <v>33</v>
      </c>
      <c r="H85" s="2" t="s">
        <v>33</v>
      </c>
      <c r="I85" s="2" t="s">
        <v>33</v>
      </c>
      <c r="J85" s="2">
        <v>0</v>
      </c>
      <c r="K85" s="30">
        <f t="shared" si="10"/>
        <v>0</v>
      </c>
      <c r="L85" s="1">
        <v>0</v>
      </c>
      <c r="M85" s="1">
        <v>0</v>
      </c>
      <c r="N85" s="1">
        <v>0</v>
      </c>
      <c r="O85" s="1">
        <v>0</v>
      </c>
      <c r="P85" s="30">
        <f t="shared" si="11"/>
        <v>0</v>
      </c>
      <c r="Q85" s="1">
        <v>0</v>
      </c>
      <c r="R85" s="1">
        <v>0</v>
      </c>
      <c r="S85" s="1">
        <v>0</v>
      </c>
      <c r="T85" s="1">
        <v>0</v>
      </c>
      <c r="U85" s="30">
        <f t="shared" si="12"/>
        <v>0</v>
      </c>
      <c r="V85" s="31">
        <f t="shared" si="3"/>
        <v>0</v>
      </c>
      <c r="W85" s="30">
        <f t="shared" si="4"/>
        <v>0</v>
      </c>
      <c r="X85" s="32">
        <f t="shared" si="6"/>
        <v>0</v>
      </c>
      <c r="Y85" s="30">
        <f t="shared" si="7"/>
        <v>0</v>
      </c>
      <c r="Z85" s="30">
        <f t="shared" si="5"/>
        <v>0</v>
      </c>
      <c r="AA85" s="1">
        <v>0</v>
      </c>
      <c r="AB85" s="1">
        <v>0</v>
      </c>
      <c r="AC85" s="30">
        <v>0</v>
      </c>
      <c r="AD85" s="30">
        <v>0</v>
      </c>
      <c r="AE85" s="30">
        <v>0</v>
      </c>
      <c r="AF85" s="30">
        <v>0</v>
      </c>
      <c r="AG85" s="32">
        <v>0</v>
      </c>
      <c r="AH85" s="31">
        <v>0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1" t="s">
        <v>33</v>
      </c>
      <c r="AR85" s="1" t="s">
        <v>33</v>
      </c>
      <c r="AS85" s="1" t="s">
        <v>33</v>
      </c>
      <c r="AT85" s="1" t="s">
        <v>33</v>
      </c>
      <c r="AU85" s="1" t="s">
        <v>33</v>
      </c>
      <c r="AV85" s="1" t="s">
        <v>33</v>
      </c>
      <c r="AW85" s="30">
        <f t="shared" si="8"/>
        <v>0</v>
      </c>
      <c r="AX85" s="30">
        <f t="shared" si="9"/>
        <v>0</v>
      </c>
      <c r="AY85" s="2" t="s">
        <v>33</v>
      </c>
      <c r="AZ85" s="40"/>
      <c r="BA85" s="40"/>
    </row>
    <row r="86" spans="1:53" s="20" customFormat="1" ht="43.5" customHeight="1" x14ac:dyDescent="0.25">
      <c r="A86" s="28" t="s">
        <v>130</v>
      </c>
      <c r="B86" s="27" t="s">
        <v>230</v>
      </c>
      <c r="C86" s="2" t="s">
        <v>157</v>
      </c>
      <c r="D86" s="2" t="s">
        <v>104</v>
      </c>
      <c r="E86" s="2">
        <v>2020</v>
      </c>
      <c r="F86" s="2">
        <v>2020</v>
      </c>
      <c r="G86" s="2">
        <v>2020</v>
      </c>
      <c r="H86" s="2" t="s">
        <v>33</v>
      </c>
      <c r="I86" s="2" t="s">
        <v>33</v>
      </c>
      <c r="J86" s="29">
        <v>0</v>
      </c>
      <c r="K86" s="30">
        <f t="shared" si="10"/>
        <v>1.8480000000000001</v>
      </c>
      <c r="L86" s="1">
        <v>0</v>
      </c>
      <c r="M86" s="1">
        <v>0</v>
      </c>
      <c r="N86" s="1">
        <v>0</v>
      </c>
      <c r="O86" s="30">
        <v>1.8480000000000001</v>
      </c>
      <c r="P86" s="30">
        <f t="shared" si="11"/>
        <v>1.8480000000000001</v>
      </c>
      <c r="Q86" s="1">
        <v>0</v>
      </c>
      <c r="R86" s="1">
        <v>0</v>
      </c>
      <c r="S86" s="1">
        <v>0</v>
      </c>
      <c r="T86" s="30">
        <v>1.8480000000000001</v>
      </c>
      <c r="U86" s="30">
        <f t="shared" si="12"/>
        <v>1.8480000000000001</v>
      </c>
      <c r="V86" s="31">
        <f t="shared" si="3"/>
        <v>1.8480000000000001</v>
      </c>
      <c r="W86" s="30">
        <f t="shared" si="4"/>
        <v>1.8480000000000001</v>
      </c>
      <c r="X86" s="32">
        <f>V86</f>
        <v>1.8480000000000001</v>
      </c>
      <c r="Y86" s="30">
        <f t="shared" si="7"/>
        <v>1.8480000000000001</v>
      </c>
      <c r="Z86" s="30">
        <f t="shared" si="5"/>
        <v>1.8480000000000001</v>
      </c>
      <c r="AA86" s="30">
        <v>1.8480000000000001</v>
      </c>
      <c r="AB86" s="30">
        <v>1.8480000000000001</v>
      </c>
      <c r="AC86" s="30">
        <v>0</v>
      </c>
      <c r="AD86" s="30">
        <v>0</v>
      </c>
      <c r="AE86" s="30">
        <v>0</v>
      </c>
      <c r="AF86" s="30">
        <v>0</v>
      </c>
      <c r="AG86" s="32">
        <v>0</v>
      </c>
      <c r="AH86" s="31">
        <v>0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1" t="s">
        <v>33</v>
      </c>
      <c r="AR86" s="1" t="s">
        <v>33</v>
      </c>
      <c r="AS86" s="1" t="s">
        <v>33</v>
      </c>
      <c r="AT86" s="1" t="s">
        <v>33</v>
      </c>
      <c r="AU86" s="1" t="s">
        <v>33</v>
      </c>
      <c r="AV86" s="1" t="s">
        <v>33</v>
      </c>
      <c r="AW86" s="30">
        <f t="shared" si="8"/>
        <v>0</v>
      </c>
      <c r="AX86" s="30">
        <f t="shared" si="9"/>
        <v>0</v>
      </c>
      <c r="AY86" s="2" t="s">
        <v>33</v>
      </c>
      <c r="AZ86" s="40"/>
      <c r="BA86" s="40"/>
    </row>
    <row r="87" spans="1:53" s="20" customFormat="1" ht="59.25" customHeight="1" x14ac:dyDescent="0.25">
      <c r="A87" s="28" t="s">
        <v>130</v>
      </c>
      <c r="B87" s="27" t="s">
        <v>158</v>
      </c>
      <c r="C87" s="2" t="s">
        <v>159</v>
      </c>
      <c r="D87" s="2" t="s">
        <v>104</v>
      </c>
      <c r="E87" s="2">
        <v>2020</v>
      </c>
      <c r="F87" s="2">
        <v>2020</v>
      </c>
      <c r="G87" s="2">
        <v>2020</v>
      </c>
      <c r="H87" s="2" t="s">
        <v>33</v>
      </c>
      <c r="I87" s="2" t="s">
        <v>33</v>
      </c>
      <c r="J87" s="29">
        <v>0</v>
      </c>
      <c r="K87" s="30">
        <f t="shared" si="10"/>
        <v>0.39</v>
      </c>
      <c r="L87" s="1">
        <v>0</v>
      </c>
      <c r="M87" s="30">
        <v>5.0999999999999997E-2</v>
      </c>
      <c r="N87" s="30">
        <v>0.06</v>
      </c>
      <c r="O87" s="1">
        <v>0.27900000000000003</v>
      </c>
      <c r="P87" s="30">
        <f t="shared" si="11"/>
        <v>0.39</v>
      </c>
      <c r="Q87" s="1">
        <v>0</v>
      </c>
      <c r="R87" s="30">
        <v>5.0999999999999997E-2</v>
      </c>
      <c r="S87" s="30">
        <v>0.06</v>
      </c>
      <c r="T87" s="1">
        <v>0.27900000000000003</v>
      </c>
      <c r="U87" s="30">
        <f t="shared" si="12"/>
        <v>0.39</v>
      </c>
      <c r="V87" s="31">
        <f t="shared" si="3"/>
        <v>0.39</v>
      </c>
      <c r="W87" s="30">
        <f t="shared" si="4"/>
        <v>0.39</v>
      </c>
      <c r="X87" s="32">
        <f t="shared" si="6"/>
        <v>0.39</v>
      </c>
      <c r="Y87" s="30">
        <f t="shared" si="7"/>
        <v>0.39</v>
      </c>
      <c r="Z87" s="30">
        <f t="shared" si="5"/>
        <v>0.39</v>
      </c>
      <c r="AA87" s="30">
        <v>0.39</v>
      </c>
      <c r="AB87" s="30">
        <v>0.39</v>
      </c>
      <c r="AC87" s="30">
        <v>0</v>
      </c>
      <c r="AD87" s="30">
        <v>0</v>
      </c>
      <c r="AE87" s="30">
        <v>0</v>
      </c>
      <c r="AF87" s="30">
        <v>0</v>
      </c>
      <c r="AG87" s="32">
        <v>0</v>
      </c>
      <c r="AH87" s="31">
        <v>0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1" t="s">
        <v>33</v>
      </c>
      <c r="AR87" s="1" t="s">
        <v>33</v>
      </c>
      <c r="AS87" s="1" t="s">
        <v>33</v>
      </c>
      <c r="AT87" s="1" t="s">
        <v>33</v>
      </c>
      <c r="AU87" s="1" t="s">
        <v>33</v>
      </c>
      <c r="AV87" s="1" t="s">
        <v>33</v>
      </c>
      <c r="AW87" s="30">
        <f t="shared" si="8"/>
        <v>0</v>
      </c>
      <c r="AX87" s="30">
        <f t="shared" si="9"/>
        <v>0</v>
      </c>
      <c r="AY87" s="2" t="s">
        <v>33</v>
      </c>
      <c r="AZ87" s="40"/>
      <c r="BA87" s="40"/>
    </row>
    <row r="88" spans="1:53" s="20" customFormat="1" ht="100.5" customHeight="1" x14ac:dyDescent="0.25">
      <c r="A88" s="28" t="s">
        <v>130</v>
      </c>
      <c r="B88" s="27" t="s">
        <v>239</v>
      </c>
      <c r="C88" s="2" t="s">
        <v>160</v>
      </c>
      <c r="D88" s="2" t="s">
        <v>104</v>
      </c>
      <c r="E88" s="2">
        <v>2019</v>
      </c>
      <c r="F88" s="2">
        <v>2022</v>
      </c>
      <c r="G88" s="2">
        <v>2022</v>
      </c>
      <c r="H88" s="2" t="s">
        <v>33</v>
      </c>
      <c r="I88" s="2" t="s">
        <v>33</v>
      </c>
      <c r="J88" s="29">
        <v>1.528</v>
      </c>
      <c r="K88" s="30">
        <f>SUM(L88:O88)</f>
        <v>4.8009999999999993</v>
      </c>
      <c r="L88" s="30">
        <v>0</v>
      </c>
      <c r="M88" s="30">
        <f>0.185+0.215+0.091+0.109+0.09</f>
        <v>0.69</v>
      </c>
      <c r="N88" s="30">
        <f>1.199+0.76+0.488+0.821+0.245</f>
        <v>3.5129999999999999</v>
      </c>
      <c r="O88" s="30">
        <f>0.144+0.338+0.049+0.052+0.015</f>
        <v>0.59800000000000009</v>
      </c>
      <c r="P88" s="30">
        <f>SUM(Q88:T88)</f>
        <v>4.8010000000000002</v>
      </c>
      <c r="Q88" s="30">
        <v>0</v>
      </c>
      <c r="R88" s="30">
        <f>0.185+0.215+0.091+0.109</f>
        <v>0.6</v>
      </c>
      <c r="S88" s="30">
        <v>3.6179999999999999</v>
      </c>
      <c r="T88" s="30">
        <f>0.144+0.338+0.049+0.052</f>
        <v>0.58300000000000007</v>
      </c>
      <c r="U88" s="30">
        <f>K88-J88</f>
        <v>3.2729999999999992</v>
      </c>
      <c r="V88" s="31">
        <f t="shared" si="3"/>
        <v>3.2729999999999992</v>
      </c>
      <c r="W88" s="30">
        <f t="shared" si="4"/>
        <v>3.2729999999999992</v>
      </c>
      <c r="X88" s="32">
        <f t="shared" si="6"/>
        <v>3.2729999999999992</v>
      </c>
      <c r="Y88" s="30">
        <f t="shared" si="7"/>
        <v>3.2729999999999997</v>
      </c>
      <c r="Z88" s="30">
        <f t="shared" si="5"/>
        <v>3.2729999999999997</v>
      </c>
      <c r="AA88" s="30">
        <v>1.3129999999999999</v>
      </c>
      <c r="AB88" s="30">
        <v>1.3129999999999999</v>
      </c>
      <c r="AC88" s="30">
        <v>0.628</v>
      </c>
      <c r="AD88" s="30">
        <v>0.628</v>
      </c>
      <c r="AE88" s="30">
        <v>1.3320000000000001</v>
      </c>
      <c r="AF88" s="30">
        <v>1.3320000000000001</v>
      </c>
      <c r="AG88" s="32">
        <v>0</v>
      </c>
      <c r="AH88" s="31">
        <v>0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1" t="s">
        <v>33</v>
      </c>
      <c r="AR88" s="1" t="s">
        <v>33</v>
      </c>
      <c r="AS88" s="1" t="s">
        <v>33</v>
      </c>
      <c r="AT88" s="1" t="s">
        <v>33</v>
      </c>
      <c r="AU88" s="1" t="s">
        <v>33</v>
      </c>
      <c r="AV88" s="1" t="s">
        <v>33</v>
      </c>
      <c r="AW88" s="30">
        <f t="shared" si="8"/>
        <v>1.96</v>
      </c>
      <c r="AX88" s="30">
        <f t="shared" si="9"/>
        <v>1.96</v>
      </c>
      <c r="AY88" s="2" t="s">
        <v>33</v>
      </c>
      <c r="AZ88" s="40"/>
      <c r="BA88" s="40"/>
    </row>
    <row r="89" spans="1:53" s="20" customFormat="1" ht="45" customHeight="1" x14ac:dyDescent="0.25">
      <c r="A89" s="28" t="s">
        <v>130</v>
      </c>
      <c r="B89" s="27" t="s">
        <v>245</v>
      </c>
      <c r="C89" s="2" t="s">
        <v>161</v>
      </c>
      <c r="D89" s="2" t="s">
        <v>104</v>
      </c>
      <c r="E89" s="2" t="s">
        <v>33</v>
      </c>
      <c r="F89" s="2" t="s">
        <v>33</v>
      </c>
      <c r="G89" s="2" t="s">
        <v>33</v>
      </c>
      <c r="H89" s="2" t="s">
        <v>33</v>
      </c>
      <c r="I89" s="2" t="s">
        <v>33</v>
      </c>
      <c r="J89" s="29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f t="shared" ref="U89" si="13">K89-J89</f>
        <v>0</v>
      </c>
      <c r="V89" s="31">
        <f t="shared" ref="V89" si="14">K89-J89</f>
        <v>0</v>
      </c>
      <c r="W89" s="30">
        <f t="shared" ref="W89" si="15">U89</f>
        <v>0</v>
      </c>
      <c r="X89" s="32">
        <f t="shared" ref="X89" si="16">V89</f>
        <v>0</v>
      </c>
      <c r="Y89" s="30">
        <f t="shared" si="7"/>
        <v>0</v>
      </c>
      <c r="Z89" s="30">
        <f t="shared" si="5"/>
        <v>0</v>
      </c>
      <c r="AA89" s="1">
        <v>0</v>
      </c>
      <c r="AB89" s="1">
        <v>0</v>
      </c>
      <c r="AC89" s="30">
        <v>0</v>
      </c>
      <c r="AD89" s="30">
        <v>0</v>
      </c>
      <c r="AE89" s="30">
        <v>0</v>
      </c>
      <c r="AF89" s="30">
        <v>0</v>
      </c>
      <c r="AG89" s="32">
        <v>0</v>
      </c>
      <c r="AH89" s="31">
        <v>0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1" t="s">
        <v>33</v>
      </c>
      <c r="AR89" s="1" t="s">
        <v>33</v>
      </c>
      <c r="AS89" s="1" t="s">
        <v>33</v>
      </c>
      <c r="AT89" s="1" t="s">
        <v>33</v>
      </c>
      <c r="AU89" s="1" t="s">
        <v>33</v>
      </c>
      <c r="AV89" s="1" t="s">
        <v>33</v>
      </c>
      <c r="AW89" s="30">
        <f t="shared" si="8"/>
        <v>0</v>
      </c>
      <c r="AX89" s="30">
        <f t="shared" si="9"/>
        <v>0</v>
      </c>
      <c r="AY89" s="2" t="s">
        <v>33</v>
      </c>
      <c r="AZ89" s="40"/>
      <c r="BA89" s="40"/>
    </row>
    <row r="90" spans="1:53" s="20" customFormat="1" ht="31.5" customHeight="1" x14ac:dyDescent="0.25">
      <c r="A90" s="28" t="s">
        <v>130</v>
      </c>
      <c r="B90" s="27" t="s">
        <v>219</v>
      </c>
      <c r="C90" s="2" t="s">
        <v>163</v>
      </c>
      <c r="D90" s="2" t="s">
        <v>220</v>
      </c>
      <c r="E90" s="2">
        <v>2019</v>
      </c>
      <c r="F90" s="2">
        <v>2021</v>
      </c>
      <c r="G90" s="2">
        <v>2021</v>
      </c>
      <c r="H90" s="2" t="s">
        <v>33</v>
      </c>
      <c r="I90" s="2" t="s">
        <v>33</v>
      </c>
      <c r="J90" s="29">
        <v>1.641</v>
      </c>
      <c r="K90" s="30">
        <f>SUM(L90:O90)</f>
        <v>1.6659999999999999</v>
      </c>
      <c r="L90" s="30">
        <v>0</v>
      </c>
      <c r="M90" s="30">
        <v>1.2749999999999999</v>
      </c>
      <c r="N90" s="30">
        <v>0</v>
      </c>
      <c r="O90" s="30">
        <f>0.025+0.366</f>
        <v>0.39100000000000001</v>
      </c>
      <c r="P90" s="30">
        <f t="shared" si="11"/>
        <v>1.6659999999999999</v>
      </c>
      <c r="Q90" s="30">
        <v>0</v>
      </c>
      <c r="R90" s="30">
        <v>1.2749999999999999</v>
      </c>
      <c r="S90" s="30">
        <v>0</v>
      </c>
      <c r="T90" s="30">
        <f>0.025+0.366</f>
        <v>0.39100000000000001</v>
      </c>
      <c r="U90" s="30">
        <f>K90-J90</f>
        <v>2.4999999999999911E-2</v>
      </c>
      <c r="V90" s="31">
        <f t="shared" ref="V90" si="17">K90-J90</f>
        <v>2.4999999999999911E-2</v>
      </c>
      <c r="W90" s="30">
        <f t="shared" ref="W90" si="18">U90</f>
        <v>2.4999999999999911E-2</v>
      </c>
      <c r="X90" s="32">
        <f t="shared" ref="X90" si="19">V90</f>
        <v>2.4999999999999911E-2</v>
      </c>
      <c r="Y90" s="30">
        <f t="shared" si="7"/>
        <v>2.5000000000000001E-2</v>
      </c>
      <c r="Z90" s="30">
        <f t="shared" si="5"/>
        <v>2.5000000000000001E-2</v>
      </c>
      <c r="AA90" s="1">
        <v>0</v>
      </c>
      <c r="AB90" s="1">
        <v>0</v>
      </c>
      <c r="AC90" s="30">
        <v>2.5000000000000001E-2</v>
      </c>
      <c r="AD90" s="30">
        <v>2.5000000000000001E-2</v>
      </c>
      <c r="AE90" s="30">
        <v>0</v>
      </c>
      <c r="AF90" s="30">
        <v>0</v>
      </c>
      <c r="AG90" s="32">
        <v>0</v>
      </c>
      <c r="AH90" s="31">
        <v>0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1" t="s">
        <v>33</v>
      </c>
      <c r="AR90" s="1" t="s">
        <v>33</v>
      </c>
      <c r="AS90" s="1" t="s">
        <v>33</v>
      </c>
      <c r="AT90" s="1" t="s">
        <v>33</v>
      </c>
      <c r="AU90" s="1" t="s">
        <v>33</v>
      </c>
      <c r="AV90" s="1" t="s">
        <v>33</v>
      </c>
      <c r="AW90" s="30">
        <f t="shared" si="8"/>
        <v>2.5000000000000001E-2</v>
      </c>
      <c r="AX90" s="30">
        <f t="shared" si="9"/>
        <v>2.5000000000000001E-2</v>
      </c>
      <c r="AY90" s="2" t="s">
        <v>33</v>
      </c>
      <c r="AZ90" s="40"/>
      <c r="BA90" s="40"/>
    </row>
    <row r="91" spans="1:53" s="20" customFormat="1" ht="40.5" customHeight="1" x14ac:dyDescent="0.25">
      <c r="A91" s="28" t="s">
        <v>130</v>
      </c>
      <c r="B91" s="27" t="s">
        <v>240</v>
      </c>
      <c r="C91" s="2" t="s">
        <v>164</v>
      </c>
      <c r="D91" s="2" t="s">
        <v>104</v>
      </c>
      <c r="E91" s="2">
        <v>2022</v>
      </c>
      <c r="F91" s="2">
        <v>2022</v>
      </c>
      <c r="G91" s="2">
        <v>2023</v>
      </c>
      <c r="H91" s="2" t="s">
        <v>33</v>
      </c>
      <c r="I91" s="2" t="s">
        <v>33</v>
      </c>
      <c r="J91" s="29">
        <v>0</v>
      </c>
      <c r="K91" s="30">
        <f t="shared" ref="K91:K109" si="20">SUM(L91:O91)</f>
        <v>1.798</v>
      </c>
      <c r="L91" s="30">
        <v>0</v>
      </c>
      <c r="M91" s="30">
        <v>0</v>
      </c>
      <c r="N91" s="30">
        <v>1.798</v>
      </c>
      <c r="O91" s="30">
        <v>0</v>
      </c>
      <c r="P91" s="30">
        <f t="shared" si="11"/>
        <v>1.802</v>
      </c>
      <c r="Q91" s="30">
        <v>0</v>
      </c>
      <c r="R91" s="30">
        <v>0</v>
      </c>
      <c r="S91" s="30">
        <f>AF91+AH91</f>
        <v>1.802</v>
      </c>
      <c r="T91" s="30">
        <v>0</v>
      </c>
      <c r="U91" s="30">
        <f>K91</f>
        <v>1.798</v>
      </c>
      <c r="V91" s="30">
        <v>1.798</v>
      </c>
      <c r="W91" s="30">
        <v>1.798</v>
      </c>
      <c r="X91" s="30">
        <v>1.798</v>
      </c>
      <c r="Y91" s="30">
        <f t="shared" si="7"/>
        <v>1.802</v>
      </c>
      <c r="Z91" s="30">
        <f t="shared" si="5"/>
        <v>1.802</v>
      </c>
      <c r="AA91" s="1">
        <v>0</v>
      </c>
      <c r="AB91" s="1">
        <v>0</v>
      </c>
      <c r="AC91" s="30">
        <v>0</v>
      </c>
      <c r="AD91" s="30">
        <v>0</v>
      </c>
      <c r="AE91" s="30">
        <v>0.89800000000000002</v>
      </c>
      <c r="AF91" s="30">
        <v>0.89800000000000002</v>
      </c>
      <c r="AG91" s="32">
        <v>0.9</v>
      </c>
      <c r="AH91" s="31">
        <v>0.90400000000000003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1" t="s">
        <v>33</v>
      </c>
      <c r="AR91" s="1" t="s">
        <v>33</v>
      </c>
      <c r="AS91" s="1" t="s">
        <v>33</v>
      </c>
      <c r="AT91" s="1" t="s">
        <v>33</v>
      </c>
      <c r="AU91" s="1" t="s">
        <v>33</v>
      </c>
      <c r="AV91" s="1" t="s">
        <v>33</v>
      </c>
      <c r="AW91" s="30">
        <f t="shared" si="8"/>
        <v>1.798</v>
      </c>
      <c r="AX91" s="30">
        <f t="shared" si="9"/>
        <v>1.802</v>
      </c>
      <c r="AY91" s="2" t="s">
        <v>33</v>
      </c>
      <c r="AZ91" s="40"/>
      <c r="BA91" s="40"/>
    </row>
    <row r="92" spans="1:53" s="20" customFormat="1" ht="45" customHeight="1" x14ac:dyDescent="0.25">
      <c r="A92" s="28" t="s">
        <v>130</v>
      </c>
      <c r="B92" s="27" t="s">
        <v>241</v>
      </c>
      <c r="C92" s="2" t="s">
        <v>165</v>
      </c>
      <c r="D92" s="2" t="s">
        <v>104</v>
      </c>
      <c r="E92" s="2">
        <v>2020</v>
      </c>
      <c r="F92" s="2">
        <v>2020</v>
      </c>
      <c r="G92" s="2">
        <v>2020</v>
      </c>
      <c r="H92" s="2" t="s">
        <v>33</v>
      </c>
      <c r="I92" s="2" t="s">
        <v>33</v>
      </c>
      <c r="J92" s="29">
        <v>0</v>
      </c>
      <c r="K92" s="30">
        <f t="shared" si="20"/>
        <v>9.6820000000000004</v>
      </c>
      <c r="L92" s="30">
        <v>0</v>
      </c>
      <c r="M92" s="30">
        <v>0</v>
      </c>
      <c r="N92" s="30">
        <v>9.6820000000000004</v>
      </c>
      <c r="O92" s="30">
        <v>0</v>
      </c>
      <c r="P92" s="30">
        <f t="shared" si="11"/>
        <v>9.6820000000000004</v>
      </c>
      <c r="Q92" s="30">
        <v>0</v>
      </c>
      <c r="R92" s="30">
        <v>0</v>
      </c>
      <c r="S92" s="30">
        <f>AB92+AD92+AF92+AH92</f>
        <v>9.6820000000000004</v>
      </c>
      <c r="T92" s="30">
        <v>0</v>
      </c>
      <c r="U92" s="30">
        <f>K92</f>
        <v>9.6820000000000004</v>
      </c>
      <c r="V92" s="30">
        <f>U92</f>
        <v>9.6820000000000004</v>
      </c>
      <c r="W92" s="30">
        <v>9.6820000000000004</v>
      </c>
      <c r="X92" s="30">
        <v>9.6820000000000004</v>
      </c>
      <c r="Y92" s="30">
        <f t="shared" si="7"/>
        <v>9.6820000000000004</v>
      </c>
      <c r="Z92" s="30">
        <f t="shared" si="5"/>
        <v>9.6820000000000004</v>
      </c>
      <c r="AA92" s="30">
        <v>9.6820000000000004</v>
      </c>
      <c r="AB92" s="30">
        <v>9.6820000000000004</v>
      </c>
      <c r="AC92" s="30">
        <v>0</v>
      </c>
      <c r="AD92" s="30">
        <v>0</v>
      </c>
      <c r="AE92" s="30">
        <v>0</v>
      </c>
      <c r="AF92" s="30">
        <v>0</v>
      </c>
      <c r="AG92" s="32">
        <v>0</v>
      </c>
      <c r="AH92" s="31">
        <v>0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1" t="s">
        <v>33</v>
      </c>
      <c r="AR92" s="1" t="s">
        <v>33</v>
      </c>
      <c r="AS92" s="1" t="s">
        <v>33</v>
      </c>
      <c r="AT92" s="1" t="s">
        <v>33</v>
      </c>
      <c r="AU92" s="1" t="s">
        <v>33</v>
      </c>
      <c r="AV92" s="1" t="s">
        <v>33</v>
      </c>
      <c r="AW92" s="30">
        <f t="shared" si="8"/>
        <v>0</v>
      </c>
      <c r="AX92" s="30">
        <f t="shared" si="9"/>
        <v>0</v>
      </c>
      <c r="AY92" s="2" t="s">
        <v>33</v>
      </c>
      <c r="AZ92" s="40"/>
      <c r="BA92" s="40"/>
    </row>
    <row r="93" spans="1:53" s="20" customFormat="1" ht="59.25" customHeight="1" x14ac:dyDescent="0.25">
      <c r="A93" s="28" t="s">
        <v>130</v>
      </c>
      <c r="B93" s="27" t="s">
        <v>246</v>
      </c>
      <c r="C93" s="2" t="s">
        <v>167</v>
      </c>
      <c r="D93" s="2" t="s">
        <v>104</v>
      </c>
      <c r="E93" s="2">
        <v>2020</v>
      </c>
      <c r="F93" s="2">
        <v>2020</v>
      </c>
      <c r="G93" s="2">
        <v>2020</v>
      </c>
      <c r="H93" s="2" t="s">
        <v>33</v>
      </c>
      <c r="I93" s="2" t="s">
        <v>33</v>
      </c>
      <c r="J93" s="29">
        <v>0</v>
      </c>
      <c r="K93" s="30">
        <f t="shared" si="20"/>
        <v>0.14099999999999999</v>
      </c>
      <c r="L93" s="30">
        <v>0</v>
      </c>
      <c r="M93" s="30">
        <v>0</v>
      </c>
      <c r="N93" s="30">
        <v>0.14099999999999999</v>
      </c>
      <c r="O93" s="30">
        <v>0</v>
      </c>
      <c r="P93" s="30">
        <f t="shared" si="11"/>
        <v>0.14099999999999999</v>
      </c>
      <c r="Q93" s="30">
        <v>0</v>
      </c>
      <c r="R93" s="30">
        <v>0</v>
      </c>
      <c r="S93" s="30">
        <v>0.14099999999999999</v>
      </c>
      <c r="T93" s="30">
        <v>0</v>
      </c>
      <c r="U93" s="30">
        <f t="shared" si="12"/>
        <v>0.14099999999999999</v>
      </c>
      <c r="V93" s="31">
        <f t="shared" si="3"/>
        <v>0.14099999999999999</v>
      </c>
      <c r="W93" s="30">
        <f t="shared" si="4"/>
        <v>0.14099999999999999</v>
      </c>
      <c r="X93" s="32">
        <f t="shared" si="6"/>
        <v>0.14099999999999999</v>
      </c>
      <c r="Y93" s="30">
        <f t="shared" si="7"/>
        <v>0.14099999999999999</v>
      </c>
      <c r="Z93" s="30">
        <f t="shared" si="5"/>
        <v>0.14099999999999999</v>
      </c>
      <c r="AA93" s="30">
        <v>0.14099999999999999</v>
      </c>
      <c r="AB93" s="30">
        <v>0.14099999999999999</v>
      </c>
      <c r="AC93" s="30">
        <v>0</v>
      </c>
      <c r="AD93" s="30">
        <v>0</v>
      </c>
      <c r="AE93" s="30">
        <v>0</v>
      </c>
      <c r="AF93" s="30">
        <v>0</v>
      </c>
      <c r="AG93" s="32">
        <v>0</v>
      </c>
      <c r="AH93" s="31">
        <v>0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1" t="s">
        <v>33</v>
      </c>
      <c r="AR93" s="1" t="s">
        <v>33</v>
      </c>
      <c r="AS93" s="1" t="s">
        <v>33</v>
      </c>
      <c r="AT93" s="1" t="s">
        <v>33</v>
      </c>
      <c r="AU93" s="1" t="s">
        <v>33</v>
      </c>
      <c r="AV93" s="1" t="s">
        <v>33</v>
      </c>
      <c r="AW93" s="30">
        <f t="shared" si="8"/>
        <v>0</v>
      </c>
      <c r="AX93" s="30">
        <f t="shared" si="9"/>
        <v>0</v>
      </c>
      <c r="AY93" s="2" t="s">
        <v>33</v>
      </c>
      <c r="AZ93" s="40"/>
      <c r="BA93" s="40"/>
    </row>
    <row r="94" spans="1:53" s="20" customFormat="1" ht="39.75" customHeight="1" x14ac:dyDescent="0.25">
      <c r="A94" s="28" t="s">
        <v>130</v>
      </c>
      <c r="B94" s="27" t="s">
        <v>162</v>
      </c>
      <c r="C94" s="2" t="s">
        <v>169</v>
      </c>
      <c r="D94" s="2" t="s">
        <v>104</v>
      </c>
      <c r="E94" s="2">
        <v>2023</v>
      </c>
      <c r="F94" s="2">
        <v>2023</v>
      </c>
      <c r="G94" s="2">
        <v>2023</v>
      </c>
      <c r="H94" s="2" t="s">
        <v>33</v>
      </c>
      <c r="I94" s="2" t="s">
        <v>33</v>
      </c>
      <c r="J94" s="29">
        <v>0</v>
      </c>
      <c r="K94" s="30">
        <f t="shared" si="20"/>
        <v>5.2590000000000003</v>
      </c>
      <c r="L94" s="30">
        <v>0</v>
      </c>
      <c r="M94" s="30">
        <v>5</v>
      </c>
      <c r="N94" s="30">
        <v>0</v>
      </c>
      <c r="O94" s="30">
        <v>0.25900000000000001</v>
      </c>
      <c r="P94" s="30">
        <f t="shared" si="11"/>
        <v>3.6659999999999999</v>
      </c>
      <c r="Q94" s="30">
        <v>0</v>
      </c>
      <c r="R94" s="30">
        <v>3.5529999999999999</v>
      </c>
      <c r="S94" s="30">
        <v>0</v>
      </c>
      <c r="T94" s="30">
        <v>0.113</v>
      </c>
      <c r="U94" s="30">
        <f t="shared" si="12"/>
        <v>5.2590000000000003</v>
      </c>
      <c r="V94" s="31">
        <f t="shared" si="3"/>
        <v>5.2590000000000003</v>
      </c>
      <c r="W94" s="30">
        <f t="shared" si="4"/>
        <v>5.2590000000000003</v>
      </c>
      <c r="X94" s="32">
        <f t="shared" si="6"/>
        <v>5.2590000000000003</v>
      </c>
      <c r="Y94" s="30">
        <f t="shared" si="7"/>
        <v>3.6659999999999999</v>
      </c>
      <c r="Z94" s="30">
        <f t="shared" si="5"/>
        <v>3.6659999999999999</v>
      </c>
      <c r="AA94" s="1">
        <v>0</v>
      </c>
      <c r="AB94" s="1">
        <v>0</v>
      </c>
      <c r="AC94" s="30">
        <v>0</v>
      </c>
      <c r="AD94" s="30">
        <v>0</v>
      </c>
      <c r="AE94" s="30">
        <v>0</v>
      </c>
      <c r="AF94" s="30">
        <v>0</v>
      </c>
      <c r="AG94" s="32">
        <v>5.2590000000000003</v>
      </c>
      <c r="AH94" s="31">
        <v>3.6659999999999999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1" t="s">
        <v>33</v>
      </c>
      <c r="AR94" s="1" t="s">
        <v>33</v>
      </c>
      <c r="AS94" s="1" t="s">
        <v>33</v>
      </c>
      <c r="AT94" s="1" t="s">
        <v>33</v>
      </c>
      <c r="AU94" s="1" t="s">
        <v>33</v>
      </c>
      <c r="AV94" s="1" t="s">
        <v>33</v>
      </c>
      <c r="AW94" s="30">
        <f t="shared" si="8"/>
        <v>5.2590000000000003</v>
      </c>
      <c r="AX94" s="30">
        <f t="shared" si="9"/>
        <v>3.6659999999999999</v>
      </c>
      <c r="AY94" s="2" t="s">
        <v>33</v>
      </c>
      <c r="AZ94" s="40"/>
      <c r="BA94" s="40"/>
    </row>
    <row r="95" spans="1:53" s="20" customFormat="1" ht="41.25" customHeight="1" x14ac:dyDescent="0.25">
      <c r="A95" s="28" t="s">
        <v>130</v>
      </c>
      <c r="B95" s="27" t="s">
        <v>242</v>
      </c>
      <c r="C95" s="2" t="s">
        <v>171</v>
      </c>
      <c r="D95" s="2" t="s">
        <v>104</v>
      </c>
      <c r="E95" s="2">
        <v>2021</v>
      </c>
      <c r="F95" s="2">
        <v>2022</v>
      </c>
      <c r="G95" s="2">
        <v>2022</v>
      </c>
      <c r="H95" s="2" t="s">
        <v>33</v>
      </c>
      <c r="I95" s="2" t="s">
        <v>33</v>
      </c>
      <c r="J95" s="2">
        <v>0</v>
      </c>
      <c r="K95" s="30">
        <f t="shared" si="20"/>
        <v>4.4089999999999989</v>
      </c>
      <c r="L95" s="30">
        <v>0.16600000000000001</v>
      </c>
      <c r="M95" s="30">
        <f>2.51+1.268</f>
        <v>3.7779999999999996</v>
      </c>
      <c r="N95" s="30">
        <v>7.8E-2</v>
      </c>
      <c r="O95" s="30">
        <f>0.026+0.361</f>
        <v>0.38700000000000001</v>
      </c>
      <c r="P95" s="30">
        <f>SUM(Q95:T95)</f>
        <v>4.4089999999999989</v>
      </c>
      <c r="Q95" s="30">
        <v>0.16600000000000001</v>
      </c>
      <c r="R95" s="30">
        <f>2.51+1.268</f>
        <v>3.7779999999999996</v>
      </c>
      <c r="S95" s="30">
        <v>7.8E-2</v>
      </c>
      <c r="T95" s="30">
        <f>0.026+0.361</f>
        <v>0.38700000000000001</v>
      </c>
      <c r="U95" s="30">
        <f t="shared" si="12"/>
        <v>4.4089999999999989</v>
      </c>
      <c r="V95" s="31">
        <f t="shared" si="3"/>
        <v>4.4089999999999989</v>
      </c>
      <c r="W95" s="30">
        <f t="shared" si="4"/>
        <v>4.4089999999999989</v>
      </c>
      <c r="X95" s="32">
        <f t="shared" si="6"/>
        <v>4.4089999999999989</v>
      </c>
      <c r="Y95" s="30">
        <f t="shared" si="7"/>
        <v>4.4089999999999998</v>
      </c>
      <c r="Z95" s="30">
        <f t="shared" si="5"/>
        <v>4.4089999999999998</v>
      </c>
      <c r="AA95" s="1">
        <v>0</v>
      </c>
      <c r="AB95" s="1">
        <v>0</v>
      </c>
      <c r="AC95" s="30">
        <v>2.536</v>
      </c>
      <c r="AD95" s="30">
        <v>2.536</v>
      </c>
      <c r="AE95" s="30">
        <v>1.873</v>
      </c>
      <c r="AF95" s="30">
        <v>1.873</v>
      </c>
      <c r="AG95" s="32">
        <v>0</v>
      </c>
      <c r="AH95" s="31">
        <v>0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1" t="s">
        <v>33</v>
      </c>
      <c r="AR95" s="1" t="s">
        <v>33</v>
      </c>
      <c r="AS95" s="1" t="s">
        <v>33</v>
      </c>
      <c r="AT95" s="1" t="s">
        <v>33</v>
      </c>
      <c r="AU95" s="1" t="s">
        <v>33</v>
      </c>
      <c r="AV95" s="1" t="s">
        <v>33</v>
      </c>
      <c r="AW95" s="30">
        <f t="shared" si="8"/>
        <v>4.4089999999999998</v>
      </c>
      <c r="AX95" s="30">
        <f t="shared" si="9"/>
        <v>4.4089999999999998</v>
      </c>
      <c r="AY95" s="2" t="s">
        <v>33</v>
      </c>
      <c r="AZ95" s="40"/>
      <c r="BA95" s="40"/>
    </row>
    <row r="96" spans="1:53" s="20" customFormat="1" ht="87.75" customHeight="1" x14ac:dyDescent="0.25">
      <c r="A96" s="28" t="s">
        <v>130</v>
      </c>
      <c r="B96" s="27" t="s">
        <v>243</v>
      </c>
      <c r="C96" s="2" t="s">
        <v>173</v>
      </c>
      <c r="D96" s="2" t="s">
        <v>104</v>
      </c>
      <c r="E96" s="2">
        <v>2019</v>
      </c>
      <c r="F96" s="2">
        <v>2023</v>
      </c>
      <c r="G96" s="2">
        <v>2023</v>
      </c>
      <c r="H96" s="2" t="s">
        <v>33</v>
      </c>
      <c r="I96" s="2" t="s">
        <v>33</v>
      </c>
      <c r="J96" s="2">
        <v>0.14099999999999999</v>
      </c>
      <c r="K96" s="30">
        <f t="shared" si="20"/>
        <v>0.72899999999999998</v>
      </c>
      <c r="L96" s="30">
        <v>0</v>
      </c>
      <c r="M96" s="30">
        <f>0.077+0.034+0.102+0.228</f>
        <v>0.441</v>
      </c>
      <c r="N96" s="30">
        <f>0.007+0.092+0.091</f>
        <v>0.19</v>
      </c>
      <c r="O96" s="30">
        <f>0.057+0.019+0.015+0.007</f>
        <v>9.8000000000000004E-2</v>
      </c>
      <c r="P96" s="30">
        <f t="shared" si="11"/>
        <v>0.40300000000000002</v>
      </c>
      <c r="Q96" s="30">
        <v>0</v>
      </c>
      <c r="R96" s="30">
        <v>0.21299999999999999</v>
      </c>
      <c r="S96" s="30">
        <v>0.108</v>
      </c>
      <c r="T96" s="30">
        <v>8.2000000000000003E-2</v>
      </c>
      <c r="U96" s="30">
        <f>K96-J96</f>
        <v>0.58799999999999997</v>
      </c>
      <c r="V96" s="31">
        <f t="shared" si="3"/>
        <v>0.58799999999999997</v>
      </c>
      <c r="W96" s="30">
        <f t="shared" si="4"/>
        <v>0.58799999999999997</v>
      </c>
      <c r="X96" s="32">
        <f t="shared" si="6"/>
        <v>0.58799999999999997</v>
      </c>
      <c r="Y96" s="30">
        <f t="shared" si="7"/>
        <v>0.26200000000000001</v>
      </c>
      <c r="Z96" s="30">
        <f t="shared" si="5"/>
        <v>0.26200000000000001</v>
      </c>
      <c r="AA96" s="30">
        <v>5.2999999999999999E-2</v>
      </c>
      <c r="AB96" s="30">
        <v>5.2999999999999999E-2</v>
      </c>
      <c r="AC96" s="30">
        <v>0.20899999999999999</v>
      </c>
      <c r="AD96" s="30">
        <v>0.20899999999999999</v>
      </c>
      <c r="AE96" s="30">
        <v>0</v>
      </c>
      <c r="AF96" s="30">
        <v>0</v>
      </c>
      <c r="AG96" s="32">
        <v>0.32600000000000001</v>
      </c>
      <c r="AH96" s="31">
        <v>0</v>
      </c>
      <c r="AI96" s="1" t="s">
        <v>33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1" t="s">
        <v>33</v>
      </c>
      <c r="AP96" s="1" t="s">
        <v>33</v>
      </c>
      <c r="AQ96" s="1" t="s">
        <v>33</v>
      </c>
      <c r="AR96" s="1" t="s">
        <v>33</v>
      </c>
      <c r="AS96" s="1" t="s">
        <v>33</v>
      </c>
      <c r="AT96" s="1" t="s">
        <v>33</v>
      </c>
      <c r="AU96" s="1" t="s">
        <v>33</v>
      </c>
      <c r="AV96" s="1" t="s">
        <v>33</v>
      </c>
      <c r="AW96" s="30">
        <f t="shared" si="8"/>
        <v>0.53500000000000003</v>
      </c>
      <c r="AX96" s="30">
        <f>AD96+AF96+AH96</f>
        <v>0.20899999999999999</v>
      </c>
      <c r="AY96" s="2" t="s">
        <v>33</v>
      </c>
      <c r="AZ96" s="40"/>
      <c r="BA96" s="40"/>
    </row>
    <row r="97" spans="1:53" s="20" customFormat="1" ht="60.75" customHeight="1" x14ac:dyDescent="0.25">
      <c r="A97" s="28" t="s">
        <v>130</v>
      </c>
      <c r="B97" s="27" t="s">
        <v>266</v>
      </c>
      <c r="C97" s="2" t="s">
        <v>175</v>
      </c>
      <c r="D97" s="2" t="s">
        <v>104</v>
      </c>
      <c r="E97" s="2">
        <v>2021</v>
      </c>
      <c r="F97" s="2">
        <v>2021</v>
      </c>
      <c r="G97" s="2">
        <v>2021</v>
      </c>
      <c r="H97" s="2" t="s">
        <v>33</v>
      </c>
      <c r="I97" s="2" t="s">
        <v>33</v>
      </c>
      <c r="J97" s="29">
        <v>0</v>
      </c>
      <c r="K97" s="30">
        <f t="shared" si="20"/>
        <v>0.41499999999999998</v>
      </c>
      <c r="L97" s="30">
        <v>0</v>
      </c>
      <c r="M97" s="30">
        <v>0</v>
      </c>
      <c r="N97" s="30">
        <v>0.41499999999999998</v>
      </c>
      <c r="O97" s="30">
        <v>0</v>
      </c>
      <c r="P97" s="30">
        <f t="shared" si="11"/>
        <v>0.41499999999999998</v>
      </c>
      <c r="Q97" s="30">
        <v>0</v>
      </c>
      <c r="R97" s="30">
        <v>0</v>
      </c>
      <c r="S97" s="30">
        <f>AD97</f>
        <v>0.41499999999999998</v>
      </c>
      <c r="T97" s="30">
        <v>0</v>
      </c>
      <c r="U97" s="30">
        <f t="shared" ref="U97" si="21">K97-J97</f>
        <v>0.41499999999999998</v>
      </c>
      <c r="V97" s="31">
        <f t="shared" ref="V97" si="22">K97-J97</f>
        <v>0.41499999999999998</v>
      </c>
      <c r="W97" s="30">
        <f t="shared" ref="W97" si="23">U97</f>
        <v>0.41499999999999998</v>
      </c>
      <c r="X97" s="32">
        <f t="shared" ref="X97" si="24">V97</f>
        <v>0.41499999999999998</v>
      </c>
      <c r="Y97" s="30">
        <f t="shared" si="7"/>
        <v>0.41499999999999998</v>
      </c>
      <c r="Z97" s="30">
        <f t="shared" si="5"/>
        <v>0.41499999999999998</v>
      </c>
      <c r="AA97" s="1">
        <v>0</v>
      </c>
      <c r="AB97" s="1">
        <v>0</v>
      </c>
      <c r="AC97" s="30">
        <v>0.41499999999999998</v>
      </c>
      <c r="AD97" s="30">
        <v>0.41499999999999998</v>
      </c>
      <c r="AE97" s="30">
        <v>0</v>
      </c>
      <c r="AF97" s="30">
        <v>0</v>
      </c>
      <c r="AG97" s="32">
        <v>0</v>
      </c>
      <c r="AH97" s="31">
        <v>0</v>
      </c>
      <c r="AI97" s="1" t="s">
        <v>33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1" t="s">
        <v>33</v>
      </c>
      <c r="AP97" s="1" t="s">
        <v>33</v>
      </c>
      <c r="AQ97" s="1" t="s">
        <v>33</v>
      </c>
      <c r="AR97" s="1" t="s">
        <v>33</v>
      </c>
      <c r="AS97" s="1" t="s">
        <v>33</v>
      </c>
      <c r="AT97" s="1" t="s">
        <v>33</v>
      </c>
      <c r="AU97" s="1" t="s">
        <v>33</v>
      </c>
      <c r="AV97" s="1" t="s">
        <v>33</v>
      </c>
      <c r="AW97" s="30">
        <f t="shared" si="8"/>
        <v>0.41499999999999998</v>
      </c>
      <c r="AX97" s="30">
        <f t="shared" si="9"/>
        <v>0.41499999999999998</v>
      </c>
      <c r="AY97" s="2" t="s">
        <v>33</v>
      </c>
      <c r="AZ97" s="40"/>
      <c r="BA97" s="40"/>
    </row>
    <row r="98" spans="1:53" s="20" customFormat="1" ht="37.5" customHeight="1" x14ac:dyDescent="0.25">
      <c r="A98" s="28" t="s">
        <v>130</v>
      </c>
      <c r="B98" s="27" t="s">
        <v>166</v>
      </c>
      <c r="C98" s="2" t="s">
        <v>177</v>
      </c>
      <c r="D98" s="2" t="s">
        <v>104</v>
      </c>
      <c r="E98" s="2" t="s">
        <v>33</v>
      </c>
      <c r="F98" s="2" t="s">
        <v>33</v>
      </c>
      <c r="G98" s="2" t="s">
        <v>33</v>
      </c>
      <c r="H98" s="2" t="s">
        <v>33</v>
      </c>
      <c r="I98" s="2" t="s">
        <v>33</v>
      </c>
      <c r="J98" s="29">
        <v>0</v>
      </c>
      <c r="K98" s="30">
        <f t="shared" si="20"/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f t="shared" si="12"/>
        <v>0</v>
      </c>
      <c r="V98" s="31">
        <f t="shared" si="3"/>
        <v>0</v>
      </c>
      <c r="W98" s="30">
        <f t="shared" si="4"/>
        <v>0</v>
      </c>
      <c r="X98" s="32">
        <f>V98</f>
        <v>0</v>
      </c>
      <c r="Y98" s="30">
        <f t="shared" si="7"/>
        <v>0</v>
      </c>
      <c r="Z98" s="30">
        <f t="shared" si="5"/>
        <v>0</v>
      </c>
      <c r="AA98" s="1">
        <v>0</v>
      </c>
      <c r="AB98" s="1">
        <v>0</v>
      </c>
      <c r="AC98" s="30">
        <v>0</v>
      </c>
      <c r="AD98" s="30">
        <v>0</v>
      </c>
      <c r="AE98" s="30">
        <v>0</v>
      </c>
      <c r="AF98" s="30">
        <v>0</v>
      </c>
      <c r="AG98" s="32">
        <v>0</v>
      </c>
      <c r="AH98" s="31">
        <v>0</v>
      </c>
      <c r="AI98" s="1" t="s">
        <v>33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1" t="s">
        <v>33</v>
      </c>
      <c r="AP98" s="1" t="s">
        <v>33</v>
      </c>
      <c r="AQ98" s="1" t="s">
        <v>33</v>
      </c>
      <c r="AR98" s="1" t="s">
        <v>33</v>
      </c>
      <c r="AS98" s="1" t="s">
        <v>33</v>
      </c>
      <c r="AT98" s="1" t="s">
        <v>33</v>
      </c>
      <c r="AU98" s="1" t="s">
        <v>33</v>
      </c>
      <c r="AV98" s="1" t="s">
        <v>33</v>
      </c>
      <c r="AW98" s="30">
        <f t="shared" si="8"/>
        <v>0</v>
      </c>
      <c r="AX98" s="30">
        <f t="shared" si="9"/>
        <v>0</v>
      </c>
      <c r="AY98" s="2" t="s">
        <v>33</v>
      </c>
      <c r="AZ98" s="40"/>
      <c r="BA98" s="40"/>
    </row>
    <row r="99" spans="1:53" s="20" customFormat="1" ht="37.5" customHeight="1" x14ac:dyDescent="0.25">
      <c r="A99" s="28" t="s">
        <v>130</v>
      </c>
      <c r="B99" s="27" t="s">
        <v>168</v>
      </c>
      <c r="C99" s="2" t="s">
        <v>179</v>
      </c>
      <c r="D99" s="2" t="s">
        <v>104</v>
      </c>
      <c r="E99" s="2" t="s">
        <v>33</v>
      </c>
      <c r="F99" s="2" t="s">
        <v>33</v>
      </c>
      <c r="G99" s="2" t="s">
        <v>33</v>
      </c>
      <c r="H99" s="2" t="s">
        <v>33</v>
      </c>
      <c r="I99" s="2" t="s">
        <v>33</v>
      </c>
      <c r="J99" s="29">
        <v>0</v>
      </c>
      <c r="K99" s="31">
        <f t="shared" si="20"/>
        <v>0</v>
      </c>
      <c r="L99" s="30">
        <v>0</v>
      </c>
      <c r="M99" s="30">
        <v>0</v>
      </c>
      <c r="N99" s="30">
        <v>0</v>
      </c>
      <c r="O99" s="30">
        <v>0</v>
      </c>
      <c r="P99" s="31">
        <f t="shared" si="11"/>
        <v>0</v>
      </c>
      <c r="Q99" s="30">
        <v>0</v>
      </c>
      <c r="R99" s="30">
        <v>0</v>
      </c>
      <c r="S99" s="30">
        <v>0</v>
      </c>
      <c r="T99" s="30">
        <v>0</v>
      </c>
      <c r="U99" s="30">
        <f t="shared" si="12"/>
        <v>0</v>
      </c>
      <c r="V99" s="31">
        <f t="shared" si="3"/>
        <v>0</v>
      </c>
      <c r="W99" s="30">
        <f t="shared" si="4"/>
        <v>0</v>
      </c>
      <c r="X99" s="32">
        <f t="shared" si="6"/>
        <v>0</v>
      </c>
      <c r="Y99" s="30">
        <f t="shared" si="7"/>
        <v>0</v>
      </c>
      <c r="Z99" s="30">
        <f t="shared" si="5"/>
        <v>0</v>
      </c>
      <c r="AA99" s="1">
        <v>0</v>
      </c>
      <c r="AB99" s="1">
        <v>0</v>
      </c>
      <c r="AC99" s="30">
        <v>0</v>
      </c>
      <c r="AD99" s="30">
        <v>0</v>
      </c>
      <c r="AE99" s="30">
        <v>0</v>
      </c>
      <c r="AF99" s="30">
        <v>0</v>
      </c>
      <c r="AG99" s="32">
        <v>0</v>
      </c>
      <c r="AH99" s="31">
        <v>0</v>
      </c>
      <c r="AI99" s="1" t="s">
        <v>33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1" t="s">
        <v>33</v>
      </c>
      <c r="AP99" s="1" t="s">
        <v>33</v>
      </c>
      <c r="AQ99" s="1" t="s">
        <v>33</v>
      </c>
      <c r="AR99" s="1" t="s">
        <v>33</v>
      </c>
      <c r="AS99" s="1" t="s">
        <v>33</v>
      </c>
      <c r="AT99" s="1" t="s">
        <v>33</v>
      </c>
      <c r="AU99" s="1" t="s">
        <v>33</v>
      </c>
      <c r="AV99" s="1" t="s">
        <v>33</v>
      </c>
      <c r="AW99" s="30">
        <f t="shared" si="8"/>
        <v>0</v>
      </c>
      <c r="AX99" s="30">
        <f t="shared" si="9"/>
        <v>0</v>
      </c>
      <c r="AY99" s="2" t="s">
        <v>33</v>
      </c>
      <c r="AZ99" s="40"/>
      <c r="BA99" s="40"/>
    </row>
    <row r="100" spans="1:53" s="20" customFormat="1" ht="40.5" customHeight="1" x14ac:dyDescent="0.25">
      <c r="A100" s="28" t="s">
        <v>130</v>
      </c>
      <c r="B100" s="27" t="s">
        <v>170</v>
      </c>
      <c r="C100" s="2" t="s">
        <v>181</v>
      </c>
      <c r="D100" s="2" t="s">
        <v>104</v>
      </c>
      <c r="E100" s="2" t="s">
        <v>33</v>
      </c>
      <c r="F100" s="2" t="s">
        <v>33</v>
      </c>
      <c r="G100" s="2" t="s">
        <v>33</v>
      </c>
      <c r="H100" s="2" t="s">
        <v>33</v>
      </c>
      <c r="I100" s="2" t="s">
        <v>33</v>
      </c>
      <c r="J100" s="29">
        <v>0</v>
      </c>
      <c r="K100" s="31">
        <f t="shared" si="20"/>
        <v>0</v>
      </c>
      <c r="L100" s="30">
        <v>0</v>
      </c>
      <c r="M100" s="30">
        <v>0</v>
      </c>
      <c r="N100" s="30">
        <v>0</v>
      </c>
      <c r="O100" s="30">
        <v>0</v>
      </c>
      <c r="P100" s="31">
        <v>0</v>
      </c>
      <c r="Q100" s="30">
        <v>0</v>
      </c>
      <c r="R100" s="31">
        <v>0</v>
      </c>
      <c r="S100" s="31">
        <v>0</v>
      </c>
      <c r="T100" s="31">
        <v>0</v>
      </c>
      <c r="U100" s="30">
        <f t="shared" si="12"/>
        <v>0</v>
      </c>
      <c r="V100" s="31">
        <f t="shared" si="3"/>
        <v>0</v>
      </c>
      <c r="W100" s="30">
        <f t="shared" si="4"/>
        <v>0</v>
      </c>
      <c r="X100" s="32">
        <f t="shared" si="6"/>
        <v>0</v>
      </c>
      <c r="Y100" s="30">
        <f t="shared" si="7"/>
        <v>0</v>
      </c>
      <c r="Z100" s="30">
        <f t="shared" si="5"/>
        <v>0</v>
      </c>
      <c r="AA100" s="1">
        <v>0</v>
      </c>
      <c r="AB100" s="1">
        <v>0</v>
      </c>
      <c r="AC100" s="30">
        <v>0</v>
      </c>
      <c r="AD100" s="30">
        <v>0</v>
      </c>
      <c r="AE100" s="30">
        <v>0</v>
      </c>
      <c r="AF100" s="30">
        <v>0</v>
      </c>
      <c r="AG100" s="32">
        <v>0</v>
      </c>
      <c r="AH100" s="31">
        <v>0</v>
      </c>
      <c r="AI100" s="1" t="s">
        <v>33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1" t="s">
        <v>33</v>
      </c>
      <c r="AP100" s="1" t="s">
        <v>33</v>
      </c>
      <c r="AQ100" s="1" t="s">
        <v>33</v>
      </c>
      <c r="AR100" s="1" t="s">
        <v>33</v>
      </c>
      <c r="AS100" s="1" t="s">
        <v>33</v>
      </c>
      <c r="AT100" s="1" t="s">
        <v>33</v>
      </c>
      <c r="AU100" s="1" t="s">
        <v>33</v>
      </c>
      <c r="AV100" s="1" t="s">
        <v>33</v>
      </c>
      <c r="AW100" s="30">
        <f t="shared" si="8"/>
        <v>0</v>
      </c>
      <c r="AX100" s="30">
        <f t="shared" si="9"/>
        <v>0</v>
      </c>
      <c r="AY100" s="2" t="s">
        <v>33</v>
      </c>
      <c r="AZ100" s="40"/>
      <c r="BA100" s="40"/>
    </row>
    <row r="101" spans="1:53" s="20" customFormat="1" ht="39.75" customHeight="1" x14ac:dyDescent="0.25">
      <c r="A101" s="28" t="s">
        <v>130</v>
      </c>
      <c r="B101" s="27" t="s">
        <v>172</v>
      </c>
      <c r="C101" s="2" t="s">
        <v>183</v>
      </c>
      <c r="D101" s="2" t="s">
        <v>104</v>
      </c>
      <c r="E101" s="2" t="s">
        <v>33</v>
      </c>
      <c r="F101" s="2" t="s">
        <v>33</v>
      </c>
      <c r="G101" s="2" t="s">
        <v>33</v>
      </c>
      <c r="H101" s="2" t="s">
        <v>33</v>
      </c>
      <c r="I101" s="2" t="s">
        <v>33</v>
      </c>
      <c r="J101" s="29">
        <v>0</v>
      </c>
      <c r="K101" s="31">
        <f t="shared" si="20"/>
        <v>0</v>
      </c>
      <c r="L101" s="30">
        <v>0</v>
      </c>
      <c r="M101" s="30">
        <v>0</v>
      </c>
      <c r="N101" s="30">
        <v>0</v>
      </c>
      <c r="O101" s="30">
        <v>0</v>
      </c>
      <c r="P101" s="31">
        <f t="shared" si="11"/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f t="shared" si="12"/>
        <v>0</v>
      </c>
      <c r="V101" s="31">
        <f t="shared" si="3"/>
        <v>0</v>
      </c>
      <c r="W101" s="30">
        <f t="shared" si="4"/>
        <v>0</v>
      </c>
      <c r="X101" s="32">
        <f t="shared" si="6"/>
        <v>0</v>
      </c>
      <c r="Y101" s="30">
        <f t="shared" si="7"/>
        <v>0</v>
      </c>
      <c r="Z101" s="30">
        <f t="shared" si="5"/>
        <v>0</v>
      </c>
      <c r="AA101" s="1">
        <v>0</v>
      </c>
      <c r="AB101" s="1">
        <v>0</v>
      </c>
      <c r="AC101" s="30">
        <v>0</v>
      </c>
      <c r="AD101" s="30">
        <v>0</v>
      </c>
      <c r="AE101" s="30">
        <v>0</v>
      </c>
      <c r="AF101" s="30">
        <v>0</v>
      </c>
      <c r="AG101" s="32">
        <v>0</v>
      </c>
      <c r="AH101" s="31">
        <v>0</v>
      </c>
      <c r="AI101" s="1" t="s">
        <v>33</v>
      </c>
      <c r="AJ101" s="1" t="s">
        <v>33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1" t="s">
        <v>33</v>
      </c>
      <c r="AP101" s="1" t="s">
        <v>33</v>
      </c>
      <c r="AQ101" s="1" t="s">
        <v>33</v>
      </c>
      <c r="AR101" s="1" t="s">
        <v>33</v>
      </c>
      <c r="AS101" s="1" t="s">
        <v>33</v>
      </c>
      <c r="AT101" s="1" t="s">
        <v>33</v>
      </c>
      <c r="AU101" s="1" t="s">
        <v>33</v>
      </c>
      <c r="AV101" s="1" t="s">
        <v>33</v>
      </c>
      <c r="AW101" s="30">
        <f t="shared" si="8"/>
        <v>0</v>
      </c>
      <c r="AX101" s="30">
        <f t="shared" si="9"/>
        <v>0</v>
      </c>
      <c r="AY101" s="2" t="s">
        <v>33</v>
      </c>
      <c r="AZ101" s="40"/>
      <c r="BA101" s="40"/>
    </row>
    <row r="102" spans="1:53" s="20" customFormat="1" ht="36.75" customHeight="1" x14ac:dyDescent="0.25">
      <c r="A102" s="28" t="s">
        <v>130</v>
      </c>
      <c r="B102" s="27" t="s">
        <v>174</v>
      </c>
      <c r="C102" s="2" t="s">
        <v>185</v>
      </c>
      <c r="D102" s="2" t="s">
        <v>104</v>
      </c>
      <c r="E102" s="2" t="s">
        <v>33</v>
      </c>
      <c r="F102" s="2" t="s">
        <v>33</v>
      </c>
      <c r="G102" s="2" t="s">
        <v>33</v>
      </c>
      <c r="H102" s="2" t="s">
        <v>33</v>
      </c>
      <c r="I102" s="2" t="s">
        <v>33</v>
      </c>
      <c r="J102" s="29">
        <v>0</v>
      </c>
      <c r="K102" s="31">
        <v>0</v>
      </c>
      <c r="L102" s="30">
        <v>0</v>
      </c>
      <c r="M102" s="30">
        <v>0</v>
      </c>
      <c r="N102" s="30">
        <v>0</v>
      </c>
      <c r="O102" s="30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0">
        <f t="shared" si="12"/>
        <v>0</v>
      </c>
      <c r="V102" s="31">
        <f t="shared" si="3"/>
        <v>0</v>
      </c>
      <c r="W102" s="30">
        <f t="shared" si="4"/>
        <v>0</v>
      </c>
      <c r="X102" s="32">
        <f t="shared" si="6"/>
        <v>0</v>
      </c>
      <c r="Y102" s="30">
        <f t="shared" si="7"/>
        <v>0</v>
      </c>
      <c r="Z102" s="30">
        <f t="shared" si="5"/>
        <v>0</v>
      </c>
      <c r="AA102" s="1">
        <v>0</v>
      </c>
      <c r="AB102" s="1">
        <v>0</v>
      </c>
      <c r="AC102" s="30">
        <v>0</v>
      </c>
      <c r="AD102" s="30">
        <v>0</v>
      </c>
      <c r="AE102" s="30">
        <v>0</v>
      </c>
      <c r="AF102" s="30">
        <v>0</v>
      </c>
      <c r="AG102" s="32">
        <v>0</v>
      </c>
      <c r="AH102" s="31">
        <v>0</v>
      </c>
      <c r="AI102" s="1" t="s">
        <v>33</v>
      </c>
      <c r="AJ102" s="1" t="s">
        <v>33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1" t="s">
        <v>33</v>
      </c>
      <c r="AP102" s="1" t="s">
        <v>33</v>
      </c>
      <c r="AQ102" s="1" t="s">
        <v>33</v>
      </c>
      <c r="AR102" s="1" t="s">
        <v>33</v>
      </c>
      <c r="AS102" s="1" t="s">
        <v>33</v>
      </c>
      <c r="AT102" s="1" t="s">
        <v>33</v>
      </c>
      <c r="AU102" s="1" t="s">
        <v>33</v>
      </c>
      <c r="AV102" s="1" t="s">
        <v>33</v>
      </c>
      <c r="AW102" s="30">
        <f t="shared" si="8"/>
        <v>0</v>
      </c>
      <c r="AX102" s="30">
        <f t="shared" si="9"/>
        <v>0</v>
      </c>
      <c r="AY102" s="2" t="s">
        <v>33</v>
      </c>
      <c r="AZ102" s="40"/>
      <c r="BA102" s="40"/>
    </row>
    <row r="103" spans="1:53" s="20" customFormat="1" ht="57.75" customHeight="1" x14ac:dyDescent="0.25">
      <c r="A103" s="28" t="s">
        <v>130</v>
      </c>
      <c r="B103" s="27" t="s">
        <v>176</v>
      </c>
      <c r="C103" s="2" t="s">
        <v>187</v>
      </c>
      <c r="D103" s="2" t="s">
        <v>104</v>
      </c>
      <c r="E103" s="2">
        <v>2023</v>
      </c>
      <c r="F103" s="2">
        <v>2023</v>
      </c>
      <c r="G103" s="2">
        <v>2023</v>
      </c>
      <c r="H103" s="2" t="s">
        <v>33</v>
      </c>
      <c r="I103" s="2" t="s">
        <v>33</v>
      </c>
      <c r="J103" s="29">
        <v>0</v>
      </c>
      <c r="K103" s="31">
        <f t="shared" si="20"/>
        <v>0.79999999999999993</v>
      </c>
      <c r="L103" s="30">
        <v>8.3000000000000004E-2</v>
      </c>
      <c r="M103" s="30">
        <v>0.63400000000000001</v>
      </c>
      <c r="N103" s="30">
        <v>0</v>
      </c>
      <c r="O103" s="30">
        <v>8.3000000000000004E-2</v>
      </c>
      <c r="P103" s="31">
        <f t="shared" ref="P103:P104" si="25">SUM(Q103:T103)</f>
        <v>0.5</v>
      </c>
      <c r="Q103" s="30">
        <v>0</v>
      </c>
      <c r="R103" s="30">
        <v>0.45</v>
      </c>
      <c r="S103" s="30">
        <v>0</v>
      </c>
      <c r="T103" s="30">
        <v>0.05</v>
      </c>
      <c r="U103" s="30">
        <f t="shared" si="12"/>
        <v>0.79999999999999993</v>
      </c>
      <c r="V103" s="31">
        <f t="shared" si="3"/>
        <v>0.79999999999999993</v>
      </c>
      <c r="W103" s="30">
        <f t="shared" si="4"/>
        <v>0.79999999999999993</v>
      </c>
      <c r="X103" s="32">
        <f t="shared" si="6"/>
        <v>0.79999999999999993</v>
      </c>
      <c r="Y103" s="30">
        <f t="shared" si="7"/>
        <v>0.5</v>
      </c>
      <c r="Z103" s="30">
        <f t="shared" si="5"/>
        <v>0.5</v>
      </c>
      <c r="AA103" s="1">
        <v>0</v>
      </c>
      <c r="AB103" s="1">
        <v>0</v>
      </c>
      <c r="AC103" s="30">
        <v>0</v>
      </c>
      <c r="AD103" s="30">
        <v>0</v>
      </c>
      <c r="AE103" s="30">
        <v>0</v>
      </c>
      <c r="AF103" s="30">
        <v>0</v>
      </c>
      <c r="AG103" s="32">
        <v>0.8</v>
      </c>
      <c r="AH103" s="31">
        <v>0.5</v>
      </c>
      <c r="AI103" s="1" t="s">
        <v>33</v>
      </c>
      <c r="AJ103" s="1" t="s">
        <v>33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1" t="s">
        <v>33</v>
      </c>
      <c r="AP103" s="1" t="s">
        <v>33</v>
      </c>
      <c r="AQ103" s="1" t="s">
        <v>33</v>
      </c>
      <c r="AR103" s="1" t="s">
        <v>33</v>
      </c>
      <c r="AS103" s="1" t="s">
        <v>33</v>
      </c>
      <c r="AT103" s="1" t="s">
        <v>33</v>
      </c>
      <c r="AU103" s="1" t="s">
        <v>33</v>
      </c>
      <c r="AV103" s="1" t="s">
        <v>33</v>
      </c>
      <c r="AW103" s="30">
        <f t="shared" si="8"/>
        <v>0.8</v>
      </c>
      <c r="AX103" s="30">
        <f t="shared" si="9"/>
        <v>0.5</v>
      </c>
      <c r="AY103" s="2" t="s">
        <v>33</v>
      </c>
      <c r="AZ103" s="40"/>
      <c r="BA103" s="40"/>
    </row>
    <row r="104" spans="1:53" s="20" customFormat="1" ht="47.25" x14ac:dyDescent="0.25">
      <c r="A104" s="28" t="s">
        <v>130</v>
      </c>
      <c r="B104" s="27" t="s">
        <v>178</v>
      </c>
      <c r="C104" s="2" t="s">
        <v>189</v>
      </c>
      <c r="D104" s="2" t="s">
        <v>104</v>
      </c>
      <c r="E104" s="2">
        <v>2023</v>
      </c>
      <c r="F104" s="2">
        <v>2023</v>
      </c>
      <c r="G104" s="2">
        <v>2023</v>
      </c>
      <c r="H104" s="2" t="s">
        <v>33</v>
      </c>
      <c r="I104" s="2" t="s">
        <v>33</v>
      </c>
      <c r="J104" s="29">
        <v>0</v>
      </c>
      <c r="K104" s="31">
        <f t="shared" si="20"/>
        <v>1.8210000000000002</v>
      </c>
      <c r="L104" s="30">
        <v>0.3</v>
      </c>
      <c r="M104" s="30">
        <v>1.234</v>
      </c>
      <c r="N104" s="30">
        <v>0.217</v>
      </c>
      <c r="O104" s="30">
        <v>7.0000000000000007E-2</v>
      </c>
      <c r="P104" s="31">
        <f t="shared" si="25"/>
        <v>1.6020000000000001</v>
      </c>
      <c r="Q104" s="30">
        <v>0.1</v>
      </c>
      <c r="R104" s="30">
        <v>1.1499999999999999</v>
      </c>
      <c r="S104" s="30">
        <v>0.3</v>
      </c>
      <c r="T104" s="30">
        <v>5.1999999999999998E-2</v>
      </c>
      <c r="U104" s="30">
        <f t="shared" si="12"/>
        <v>1.8210000000000002</v>
      </c>
      <c r="V104" s="31">
        <f t="shared" si="3"/>
        <v>1.8210000000000002</v>
      </c>
      <c r="W104" s="30">
        <f t="shared" si="4"/>
        <v>1.8210000000000002</v>
      </c>
      <c r="X104" s="32">
        <f t="shared" si="6"/>
        <v>1.8210000000000002</v>
      </c>
      <c r="Y104" s="30">
        <f t="shared" si="7"/>
        <v>1.6020000000000001</v>
      </c>
      <c r="Z104" s="30">
        <f t="shared" si="5"/>
        <v>1.6020000000000001</v>
      </c>
      <c r="AA104" s="1">
        <v>0</v>
      </c>
      <c r="AB104" s="1">
        <v>0</v>
      </c>
      <c r="AC104" s="30">
        <v>0</v>
      </c>
      <c r="AD104" s="30">
        <v>0</v>
      </c>
      <c r="AE104" s="30">
        <v>0</v>
      </c>
      <c r="AF104" s="30">
        <v>0</v>
      </c>
      <c r="AG104" s="32">
        <v>1.821</v>
      </c>
      <c r="AH104" s="31">
        <v>1.6020000000000001</v>
      </c>
      <c r="AI104" s="1" t="s">
        <v>33</v>
      </c>
      <c r="AJ104" s="1" t="s">
        <v>33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1" t="s">
        <v>33</v>
      </c>
      <c r="AP104" s="1" t="s">
        <v>33</v>
      </c>
      <c r="AQ104" s="1" t="s">
        <v>33</v>
      </c>
      <c r="AR104" s="1" t="s">
        <v>33</v>
      </c>
      <c r="AS104" s="1" t="s">
        <v>33</v>
      </c>
      <c r="AT104" s="1" t="s">
        <v>33</v>
      </c>
      <c r="AU104" s="1" t="s">
        <v>33</v>
      </c>
      <c r="AV104" s="1" t="s">
        <v>33</v>
      </c>
      <c r="AW104" s="30">
        <f t="shared" si="8"/>
        <v>1.821</v>
      </c>
      <c r="AX104" s="30">
        <f t="shared" si="9"/>
        <v>1.6020000000000001</v>
      </c>
      <c r="AY104" s="2" t="s">
        <v>33</v>
      </c>
      <c r="AZ104" s="40"/>
      <c r="BA104" s="40"/>
    </row>
    <row r="105" spans="1:53" s="20" customFormat="1" ht="39.75" customHeight="1" x14ac:dyDescent="0.25">
      <c r="A105" s="28" t="s">
        <v>130</v>
      </c>
      <c r="B105" s="27" t="s">
        <v>180</v>
      </c>
      <c r="C105" s="2" t="s">
        <v>195</v>
      </c>
      <c r="D105" s="2" t="s">
        <v>104</v>
      </c>
      <c r="E105" s="2" t="s">
        <v>33</v>
      </c>
      <c r="F105" s="2" t="s">
        <v>33</v>
      </c>
      <c r="G105" s="2" t="s">
        <v>33</v>
      </c>
      <c r="H105" s="2" t="s">
        <v>33</v>
      </c>
      <c r="I105" s="2" t="s">
        <v>33</v>
      </c>
      <c r="J105" s="29">
        <v>0</v>
      </c>
      <c r="K105" s="30">
        <f t="shared" ref="K105" si="26">SUM(L105:O105)</f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f t="shared" si="12"/>
        <v>0</v>
      </c>
      <c r="V105" s="31">
        <f t="shared" si="3"/>
        <v>0</v>
      </c>
      <c r="W105" s="30">
        <f t="shared" si="4"/>
        <v>0</v>
      </c>
      <c r="X105" s="32">
        <f>V105</f>
        <v>0</v>
      </c>
      <c r="Y105" s="30">
        <f t="shared" si="7"/>
        <v>0</v>
      </c>
      <c r="Z105" s="30">
        <f t="shared" si="5"/>
        <v>0</v>
      </c>
      <c r="AA105" s="1">
        <v>0</v>
      </c>
      <c r="AB105" s="1">
        <v>0</v>
      </c>
      <c r="AC105" s="30">
        <v>0</v>
      </c>
      <c r="AD105" s="30">
        <v>0</v>
      </c>
      <c r="AE105" s="30">
        <v>0</v>
      </c>
      <c r="AF105" s="30">
        <v>0</v>
      </c>
      <c r="AG105" s="32">
        <v>0</v>
      </c>
      <c r="AH105" s="31">
        <v>0</v>
      </c>
      <c r="AI105" s="1" t="s">
        <v>33</v>
      </c>
      <c r="AJ105" s="1" t="s">
        <v>33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1" t="s">
        <v>33</v>
      </c>
      <c r="AP105" s="1" t="s">
        <v>33</v>
      </c>
      <c r="AQ105" s="1" t="s">
        <v>33</v>
      </c>
      <c r="AR105" s="1" t="s">
        <v>33</v>
      </c>
      <c r="AS105" s="1" t="s">
        <v>33</v>
      </c>
      <c r="AT105" s="1" t="s">
        <v>33</v>
      </c>
      <c r="AU105" s="1" t="s">
        <v>33</v>
      </c>
      <c r="AV105" s="1" t="s">
        <v>33</v>
      </c>
      <c r="AW105" s="30">
        <f t="shared" si="8"/>
        <v>0</v>
      </c>
      <c r="AX105" s="30">
        <f t="shared" si="9"/>
        <v>0</v>
      </c>
      <c r="AY105" s="2" t="s">
        <v>33</v>
      </c>
      <c r="AZ105" s="40"/>
      <c r="BA105" s="40"/>
    </row>
    <row r="106" spans="1:53" s="20" customFormat="1" ht="37.5" customHeight="1" x14ac:dyDescent="0.25">
      <c r="A106" s="28" t="s">
        <v>130</v>
      </c>
      <c r="B106" s="27" t="s">
        <v>182</v>
      </c>
      <c r="C106" s="2" t="s">
        <v>221</v>
      </c>
      <c r="D106" s="2" t="s">
        <v>104</v>
      </c>
      <c r="E106" s="2" t="s">
        <v>33</v>
      </c>
      <c r="F106" s="2" t="s">
        <v>33</v>
      </c>
      <c r="G106" s="2" t="s">
        <v>33</v>
      </c>
      <c r="H106" s="2" t="s">
        <v>33</v>
      </c>
      <c r="I106" s="2" t="s">
        <v>33</v>
      </c>
      <c r="J106" s="29">
        <v>0</v>
      </c>
      <c r="K106" s="31">
        <f t="shared" si="20"/>
        <v>0</v>
      </c>
      <c r="L106" s="30">
        <v>0</v>
      </c>
      <c r="M106" s="30">
        <v>0</v>
      </c>
      <c r="N106" s="30">
        <v>0</v>
      </c>
      <c r="O106" s="30">
        <v>0</v>
      </c>
      <c r="P106" s="31">
        <f t="shared" ref="P106" si="27">SUM(Q106:T106)</f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f t="shared" si="12"/>
        <v>0</v>
      </c>
      <c r="V106" s="31">
        <f t="shared" si="3"/>
        <v>0</v>
      </c>
      <c r="W106" s="30">
        <f t="shared" si="4"/>
        <v>0</v>
      </c>
      <c r="X106" s="32">
        <f t="shared" si="6"/>
        <v>0</v>
      </c>
      <c r="Y106" s="30">
        <f t="shared" si="7"/>
        <v>0</v>
      </c>
      <c r="Z106" s="30">
        <f t="shared" si="5"/>
        <v>0</v>
      </c>
      <c r="AA106" s="1">
        <v>0</v>
      </c>
      <c r="AB106" s="1">
        <v>0</v>
      </c>
      <c r="AC106" s="30">
        <v>0</v>
      </c>
      <c r="AD106" s="30">
        <v>0</v>
      </c>
      <c r="AE106" s="30">
        <v>0</v>
      </c>
      <c r="AF106" s="30">
        <v>0</v>
      </c>
      <c r="AG106" s="32">
        <v>0</v>
      </c>
      <c r="AH106" s="31">
        <v>0</v>
      </c>
      <c r="AI106" s="1" t="s">
        <v>33</v>
      </c>
      <c r="AJ106" s="1" t="s">
        <v>33</v>
      </c>
      <c r="AK106" s="1" t="s">
        <v>33</v>
      </c>
      <c r="AL106" s="1" t="s">
        <v>33</v>
      </c>
      <c r="AM106" s="1" t="s">
        <v>33</v>
      </c>
      <c r="AN106" s="1" t="s">
        <v>33</v>
      </c>
      <c r="AO106" s="1" t="s">
        <v>33</v>
      </c>
      <c r="AP106" s="1" t="s">
        <v>33</v>
      </c>
      <c r="AQ106" s="1" t="s">
        <v>33</v>
      </c>
      <c r="AR106" s="1" t="s">
        <v>33</v>
      </c>
      <c r="AS106" s="1" t="s">
        <v>33</v>
      </c>
      <c r="AT106" s="1" t="s">
        <v>33</v>
      </c>
      <c r="AU106" s="1" t="s">
        <v>33</v>
      </c>
      <c r="AV106" s="1" t="s">
        <v>33</v>
      </c>
      <c r="AW106" s="30">
        <f t="shared" si="8"/>
        <v>0</v>
      </c>
      <c r="AX106" s="30">
        <f t="shared" si="9"/>
        <v>0</v>
      </c>
      <c r="AY106" s="2" t="s">
        <v>33</v>
      </c>
      <c r="AZ106" s="40"/>
      <c r="BA106" s="40"/>
    </row>
    <row r="107" spans="1:53" s="20" customFormat="1" ht="39.75" customHeight="1" x14ac:dyDescent="0.25">
      <c r="A107" s="28" t="s">
        <v>130</v>
      </c>
      <c r="B107" s="27" t="s">
        <v>184</v>
      </c>
      <c r="C107" s="2" t="s">
        <v>228</v>
      </c>
      <c r="D107" s="2" t="s">
        <v>104</v>
      </c>
      <c r="E107" s="2" t="s">
        <v>33</v>
      </c>
      <c r="F107" s="2" t="s">
        <v>33</v>
      </c>
      <c r="G107" s="2" t="s">
        <v>33</v>
      </c>
      <c r="H107" s="2" t="s">
        <v>33</v>
      </c>
      <c r="I107" s="2" t="s">
        <v>33</v>
      </c>
      <c r="J107" s="29">
        <v>0</v>
      </c>
      <c r="K107" s="31">
        <f t="shared" si="20"/>
        <v>0</v>
      </c>
      <c r="L107" s="30">
        <v>0</v>
      </c>
      <c r="M107" s="30">
        <v>0</v>
      </c>
      <c r="N107" s="30">
        <v>0</v>
      </c>
      <c r="O107" s="30">
        <v>0</v>
      </c>
      <c r="P107" s="31">
        <f t="shared" si="11"/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f t="shared" si="12"/>
        <v>0</v>
      </c>
      <c r="V107" s="31">
        <f t="shared" si="3"/>
        <v>0</v>
      </c>
      <c r="W107" s="30">
        <f t="shared" si="4"/>
        <v>0</v>
      </c>
      <c r="X107" s="32">
        <f t="shared" si="6"/>
        <v>0</v>
      </c>
      <c r="Y107" s="30">
        <f t="shared" si="7"/>
        <v>0</v>
      </c>
      <c r="Z107" s="30">
        <f t="shared" si="5"/>
        <v>0</v>
      </c>
      <c r="AA107" s="1">
        <v>0</v>
      </c>
      <c r="AB107" s="1">
        <v>0</v>
      </c>
      <c r="AC107" s="30">
        <v>0</v>
      </c>
      <c r="AD107" s="30">
        <v>0</v>
      </c>
      <c r="AE107" s="30">
        <v>0</v>
      </c>
      <c r="AF107" s="30">
        <v>0</v>
      </c>
      <c r="AG107" s="32">
        <v>0</v>
      </c>
      <c r="AH107" s="31">
        <v>0</v>
      </c>
      <c r="AI107" s="1" t="s">
        <v>33</v>
      </c>
      <c r="AJ107" s="1" t="s">
        <v>33</v>
      </c>
      <c r="AK107" s="1" t="s">
        <v>33</v>
      </c>
      <c r="AL107" s="1" t="s">
        <v>33</v>
      </c>
      <c r="AM107" s="1" t="s">
        <v>33</v>
      </c>
      <c r="AN107" s="1" t="s">
        <v>33</v>
      </c>
      <c r="AO107" s="1" t="s">
        <v>33</v>
      </c>
      <c r="AP107" s="1" t="s">
        <v>33</v>
      </c>
      <c r="AQ107" s="1" t="s">
        <v>33</v>
      </c>
      <c r="AR107" s="1" t="s">
        <v>33</v>
      </c>
      <c r="AS107" s="1" t="s">
        <v>33</v>
      </c>
      <c r="AT107" s="1" t="s">
        <v>33</v>
      </c>
      <c r="AU107" s="1" t="s">
        <v>33</v>
      </c>
      <c r="AV107" s="1" t="s">
        <v>33</v>
      </c>
      <c r="AW107" s="30">
        <f t="shared" si="8"/>
        <v>0</v>
      </c>
      <c r="AX107" s="30">
        <f t="shared" si="9"/>
        <v>0</v>
      </c>
      <c r="AY107" s="2" t="s">
        <v>33</v>
      </c>
      <c r="AZ107" s="40"/>
      <c r="BA107" s="40"/>
    </row>
    <row r="108" spans="1:53" s="20" customFormat="1" ht="36" customHeight="1" x14ac:dyDescent="0.25">
      <c r="A108" s="28" t="s">
        <v>130</v>
      </c>
      <c r="B108" s="27" t="s">
        <v>186</v>
      </c>
      <c r="C108" s="2" t="s">
        <v>229</v>
      </c>
      <c r="D108" s="2" t="s">
        <v>104</v>
      </c>
      <c r="E108" s="2" t="s">
        <v>33</v>
      </c>
      <c r="F108" s="2" t="s">
        <v>33</v>
      </c>
      <c r="G108" s="2" t="s">
        <v>33</v>
      </c>
      <c r="H108" s="2" t="s">
        <v>33</v>
      </c>
      <c r="I108" s="2" t="s">
        <v>33</v>
      </c>
      <c r="J108" s="29">
        <v>0</v>
      </c>
      <c r="K108" s="31">
        <f t="shared" si="20"/>
        <v>0</v>
      </c>
      <c r="L108" s="30">
        <v>0</v>
      </c>
      <c r="M108" s="30">
        <v>0</v>
      </c>
      <c r="N108" s="30">
        <v>0</v>
      </c>
      <c r="O108" s="30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0">
        <f t="shared" si="12"/>
        <v>0</v>
      </c>
      <c r="V108" s="31">
        <f t="shared" si="3"/>
        <v>0</v>
      </c>
      <c r="W108" s="30">
        <f t="shared" si="4"/>
        <v>0</v>
      </c>
      <c r="X108" s="32">
        <f t="shared" si="6"/>
        <v>0</v>
      </c>
      <c r="Y108" s="30">
        <f t="shared" si="7"/>
        <v>0</v>
      </c>
      <c r="Z108" s="30">
        <f t="shared" si="5"/>
        <v>0</v>
      </c>
      <c r="AA108" s="1">
        <v>0</v>
      </c>
      <c r="AB108" s="1">
        <v>0</v>
      </c>
      <c r="AC108" s="30">
        <v>0</v>
      </c>
      <c r="AD108" s="30">
        <v>0</v>
      </c>
      <c r="AE108" s="30">
        <v>0</v>
      </c>
      <c r="AF108" s="30">
        <v>0</v>
      </c>
      <c r="AG108" s="32">
        <v>0</v>
      </c>
      <c r="AH108" s="31">
        <v>0</v>
      </c>
      <c r="AI108" s="1" t="s">
        <v>33</v>
      </c>
      <c r="AJ108" s="1" t="s">
        <v>33</v>
      </c>
      <c r="AK108" s="1" t="s">
        <v>33</v>
      </c>
      <c r="AL108" s="1" t="s">
        <v>33</v>
      </c>
      <c r="AM108" s="1" t="s">
        <v>33</v>
      </c>
      <c r="AN108" s="1" t="s">
        <v>33</v>
      </c>
      <c r="AO108" s="1" t="s">
        <v>33</v>
      </c>
      <c r="AP108" s="1" t="s">
        <v>33</v>
      </c>
      <c r="AQ108" s="1" t="s">
        <v>33</v>
      </c>
      <c r="AR108" s="1" t="s">
        <v>33</v>
      </c>
      <c r="AS108" s="1" t="s">
        <v>33</v>
      </c>
      <c r="AT108" s="1" t="s">
        <v>33</v>
      </c>
      <c r="AU108" s="1" t="s">
        <v>33</v>
      </c>
      <c r="AV108" s="1" t="s">
        <v>33</v>
      </c>
      <c r="AW108" s="30">
        <f t="shared" si="8"/>
        <v>0</v>
      </c>
      <c r="AX108" s="30">
        <f t="shared" si="9"/>
        <v>0</v>
      </c>
      <c r="AY108" s="2" t="s">
        <v>33</v>
      </c>
      <c r="AZ108" s="40"/>
      <c r="BA108" s="40"/>
    </row>
    <row r="109" spans="1:53" s="20" customFormat="1" ht="40.5" customHeight="1" x14ac:dyDescent="0.25">
      <c r="A109" s="28" t="s">
        <v>130</v>
      </c>
      <c r="B109" s="27" t="s">
        <v>188</v>
      </c>
      <c r="C109" s="2" t="s">
        <v>247</v>
      </c>
      <c r="D109" s="2" t="s">
        <v>104</v>
      </c>
      <c r="E109" s="2" t="s">
        <v>33</v>
      </c>
      <c r="F109" s="2" t="s">
        <v>33</v>
      </c>
      <c r="G109" s="2" t="s">
        <v>33</v>
      </c>
      <c r="H109" s="2" t="s">
        <v>33</v>
      </c>
      <c r="I109" s="2" t="s">
        <v>33</v>
      </c>
      <c r="J109" s="29">
        <v>0</v>
      </c>
      <c r="K109" s="31">
        <f t="shared" si="20"/>
        <v>0</v>
      </c>
      <c r="L109" s="30">
        <v>0</v>
      </c>
      <c r="M109" s="30">
        <v>0</v>
      </c>
      <c r="N109" s="30">
        <v>0</v>
      </c>
      <c r="O109" s="30">
        <v>0</v>
      </c>
      <c r="P109" s="31">
        <f t="shared" si="11"/>
        <v>0</v>
      </c>
      <c r="Q109" s="31">
        <v>0</v>
      </c>
      <c r="R109" s="31">
        <v>0</v>
      </c>
      <c r="S109" s="31">
        <v>0</v>
      </c>
      <c r="T109" s="31">
        <v>0</v>
      </c>
      <c r="U109" s="30">
        <f t="shared" si="12"/>
        <v>0</v>
      </c>
      <c r="V109" s="31">
        <f t="shared" si="3"/>
        <v>0</v>
      </c>
      <c r="W109" s="30">
        <f t="shared" si="4"/>
        <v>0</v>
      </c>
      <c r="X109" s="32">
        <f t="shared" si="6"/>
        <v>0</v>
      </c>
      <c r="Y109" s="30">
        <f t="shared" si="7"/>
        <v>0</v>
      </c>
      <c r="Z109" s="30">
        <f t="shared" si="5"/>
        <v>0</v>
      </c>
      <c r="AA109" s="1">
        <v>0</v>
      </c>
      <c r="AB109" s="1">
        <v>0</v>
      </c>
      <c r="AC109" s="30">
        <v>0</v>
      </c>
      <c r="AD109" s="30">
        <v>0</v>
      </c>
      <c r="AE109" s="30">
        <v>0</v>
      </c>
      <c r="AF109" s="30">
        <v>0</v>
      </c>
      <c r="AG109" s="32">
        <v>0</v>
      </c>
      <c r="AH109" s="31">
        <v>0</v>
      </c>
      <c r="AI109" s="1" t="s">
        <v>33</v>
      </c>
      <c r="AJ109" s="1" t="s">
        <v>33</v>
      </c>
      <c r="AK109" s="1" t="s">
        <v>33</v>
      </c>
      <c r="AL109" s="1" t="s">
        <v>33</v>
      </c>
      <c r="AM109" s="1" t="s">
        <v>33</v>
      </c>
      <c r="AN109" s="1" t="s">
        <v>33</v>
      </c>
      <c r="AO109" s="1" t="s">
        <v>33</v>
      </c>
      <c r="AP109" s="1" t="s">
        <v>33</v>
      </c>
      <c r="AQ109" s="1" t="s">
        <v>33</v>
      </c>
      <c r="AR109" s="1" t="s">
        <v>33</v>
      </c>
      <c r="AS109" s="1" t="s">
        <v>33</v>
      </c>
      <c r="AT109" s="1" t="s">
        <v>33</v>
      </c>
      <c r="AU109" s="1" t="s">
        <v>33</v>
      </c>
      <c r="AV109" s="1" t="s">
        <v>33</v>
      </c>
      <c r="AW109" s="30">
        <f t="shared" si="8"/>
        <v>0</v>
      </c>
      <c r="AX109" s="30">
        <f t="shared" si="9"/>
        <v>0</v>
      </c>
      <c r="AY109" s="2" t="s">
        <v>33</v>
      </c>
      <c r="AZ109" s="40"/>
      <c r="BA109" s="40"/>
    </row>
    <row r="110" spans="1:53" s="20" customFormat="1" ht="54" customHeight="1" x14ac:dyDescent="0.25">
      <c r="A110" s="28" t="s">
        <v>130</v>
      </c>
      <c r="B110" s="27" t="s">
        <v>248</v>
      </c>
      <c r="C110" s="2" t="s">
        <v>249</v>
      </c>
      <c r="D110" s="2" t="s">
        <v>104</v>
      </c>
      <c r="E110" s="2">
        <v>2021</v>
      </c>
      <c r="F110" s="2">
        <v>2021</v>
      </c>
      <c r="G110" s="2">
        <v>2021</v>
      </c>
      <c r="H110" s="2" t="s">
        <v>33</v>
      </c>
      <c r="I110" s="2" t="s">
        <v>33</v>
      </c>
      <c r="J110" s="29">
        <v>0</v>
      </c>
      <c r="K110" s="31">
        <f>SUM(L110:O110)</f>
        <v>0.13500000000000001</v>
      </c>
      <c r="L110" s="31">
        <v>0</v>
      </c>
      <c r="M110" s="31">
        <v>9.5000000000000001E-2</v>
      </c>
      <c r="N110" s="31">
        <v>0.02</v>
      </c>
      <c r="O110" s="31">
        <v>0.02</v>
      </c>
      <c r="P110" s="31">
        <f>SUM(Q110:T110)</f>
        <v>0.13500000000000001</v>
      </c>
      <c r="Q110" s="31">
        <v>0</v>
      </c>
      <c r="R110" s="31">
        <v>9.5000000000000001E-2</v>
      </c>
      <c r="S110" s="31">
        <v>0.02</v>
      </c>
      <c r="T110" s="31">
        <v>0.02</v>
      </c>
      <c r="U110" s="31">
        <v>0.13500000000000001</v>
      </c>
      <c r="V110" s="31">
        <v>0.13500000000000001</v>
      </c>
      <c r="W110" s="31">
        <v>0.13500000000000001</v>
      </c>
      <c r="X110" s="31">
        <v>0.13500000000000001</v>
      </c>
      <c r="Y110" s="30">
        <f t="shared" si="7"/>
        <v>0.13500000000000001</v>
      </c>
      <c r="Z110" s="30">
        <f t="shared" si="5"/>
        <v>0.13500000000000001</v>
      </c>
      <c r="AA110" s="1">
        <v>0</v>
      </c>
      <c r="AB110" s="1">
        <v>0</v>
      </c>
      <c r="AC110" s="30">
        <v>0.13500000000000001</v>
      </c>
      <c r="AD110" s="30">
        <v>0.13500000000000001</v>
      </c>
      <c r="AE110" s="30">
        <v>0</v>
      </c>
      <c r="AF110" s="30">
        <v>0</v>
      </c>
      <c r="AG110" s="32">
        <v>0</v>
      </c>
      <c r="AH110" s="31">
        <v>0</v>
      </c>
      <c r="AI110" s="1" t="s">
        <v>33</v>
      </c>
      <c r="AJ110" s="1" t="s">
        <v>33</v>
      </c>
      <c r="AK110" s="1" t="s">
        <v>33</v>
      </c>
      <c r="AL110" s="1" t="s">
        <v>33</v>
      </c>
      <c r="AM110" s="1" t="s">
        <v>33</v>
      </c>
      <c r="AN110" s="1" t="s">
        <v>33</v>
      </c>
      <c r="AO110" s="1" t="s">
        <v>33</v>
      </c>
      <c r="AP110" s="1" t="s">
        <v>33</v>
      </c>
      <c r="AQ110" s="1" t="s">
        <v>33</v>
      </c>
      <c r="AR110" s="1" t="s">
        <v>33</v>
      </c>
      <c r="AS110" s="1" t="s">
        <v>33</v>
      </c>
      <c r="AT110" s="1" t="s">
        <v>33</v>
      </c>
      <c r="AU110" s="1" t="s">
        <v>33</v>
      </c>
      <c r="AV110" s="1" t="s">
        <v>33</v>
      </c>
      <c r="AW110" s="30">
        <f t="shared" si="8"/>
        <v>0.13500000000000001</v>
      </c>
      <c r="AX110" s="30">
        <f>AD110+AF110+AH110</f>
        <v>0.13500000000000001</v>
      </c>
      <c r="AY110" s="36" t="s">
        <v>33</v>
      </c>
      <c r="AZ110" s="40"/>
      <c r="BA110" s="40"/>
    </row>
    <row r="111" spans="1:53" s="20" customFormat="1" ht="40.5" customHeight="1" x14ac:dyDescent="0.25">
      <c r="A111" s="28" t="s">
        <v>130</v>
      </c>
      <c r="B111" s="27" t="s">
        <v>252</v>
      </c>
      <c r="C111" s="37" t="s">
        <v>250</v>
      </c>
      <c r="D111" s="37" t="s">
        <v>104</v>
      </c>
      <c r="E111" s="2">
        <v>2022</v>
      </c>
      <c r="F111" s="2">
        <v>2023</v>
      </c>
      <c r="G111" s="2">
        <v>2023</v>
      </c>
      <c r="H111" s="2" t="s">
        <v>33</v>
      </c>
      <c r="I111" s="2" t="s">
        <v>33</v>
      </c>
      <c r="J111" s="29">
        <v>0</v>
      </c>
      <c r="K111" s="31">
        <f>SUM(L111:O111)</f>
        <v>14.524000000000001</v>
      </c>
      <c r="L111" s="31">
        <v>0</v>
      </c>
      <c r="M111" s="31">
        <v>0</v>
      </c>
      <c r="N111" s="31">
        <f>AC111+AE111+AG111</f>
        <v>14.524000000000001</v>
      </c>
      <c r="O111" s="31">
        <v>0</v>
      </c>
      <c r="P111" s="31">
        <f>SUM(Q111:T111)</f>
        <v>16.189</v>
      </c>
      <c r="Q111" s="31">
        <v>0</v>
      </c>
      <c r="R111" s="31">
        <v>0</v>
      </c>
      <c r="S111" s="31">
        <f>AH111+AF111</f>
        <v>16.189</v>
      </c>
      <c r="T111" s="31">
        <v>0</v>
      </c>
      <c r="U111" s="31">
        <f>K111</f>
        <v>14.524000000000001</v>
      </c>
      <c r="V111" s="31">
        <f>U111</f>
        <v>14.524000000000001</v>
      </c>
      <c r="W111" s="31">
        <f>K111</f>
        <v>14.524000000000001</v>
      </c>
      <c r="X111" s="31">
        <f>U111</f>
        <v>14.524000000000001</v>
      </c>
      <c r="Y111" s="30">
        <f t="shared" si="7"/>
        <v>16.189</v>
      </c>
      <c r="Z111" s="30">
        <f t="shared" si="5"/>
        <v>16.189</v>
      </c>
      <c r="AA111" s="1">
        <v>0</v>
      </c>
      <c r="AB111" s="1">
        <v>0</v>
      </c>
      <c r="AC111" s="30">
        <v>0</v>
      </c>
      <c r="AD111" s="30">
        <v>0</v>
      </c>
      <c r="AE111" s="30">
        <v>5.1310000000000002</v>
      </c>
      <c r="AF111" s="30">
        <v>5.1310000000000002</v>
      </c>
      <c r="AG111" s="32">
        <v>9.3930000000000007</v>
      </c>
      <c r="AH111" s="31">
        <v>11.058</v>
      </c>
      <c r="AI111" s="1" t="s">
        <v>33</v>
      </c>
      <c r="AJ111" s="1" t="s">
        <v>33</v>
      </c>
      <c r="AK111" s="1" t="s">
        <v>33</v>
      </c>
      <c r="AL111" s="1" t="s">
        <v>33</v>
      </c>
      <c r="AM111" s="1" t="s">
        <v>33</v>
      </c>
      <c r="AN111" s="1" t="s">
        <v>33</v>
      </c>
      <c r="AO111" s="1" t="s">
        <v>33</v>
      </c>
      <c r="AP111" s="1" t="s">
        <v>33</v>
      </c>
      <c r="AQ111" s="1" t="s">
        <v>33</v>
      </c>
      <c r="AR111" s="1" t="s">
        <v>33</v>
      </c>
      <c r="AS111" s="1" t="s">
        <v>33</v>
      </c>
      <c r="AT111" s="1" t="s">
        <v>33</v>
      </c>
      <c r="AU111" s="1" t="s">
        <v>33</v>
      </c>
      <c r="AV111" s="1" t="s">
        <v>33</v>
      </c>
      <c r="AW111" s="30">
        <f t="shared" si="8"/>
        <v>14.524000000000001</v>
      </c>
      <c r="AX111" s="30">
        <f>AD111+AF111+AH111</f>
        <v>16.189</v>
      </c>
      <c r="AY111" s="36"/>
      <c r="AZ111" s="40"/>
      <c r="BA111" s="40"/>
    </row>
    <row r="112" spans="1:53" s="20" customFormat="1" ht="51.75" customHeight="1" x14ac:dyDescent="0.25">
      <c r="A112" s="28" t="s">
        <v>130</v>
      </c>
      <c r="B112" s="27" t="s">
        <v>253</v>
      </c>
      <c r="C112" s="37" t="s">
        <v>251</v>
      </c>
      <c r="D112" s="37" t="s">
        <v>104</v>
      </c>
      <c r="E112" s="2">
        <v>2021</v>
      </c>
      <c r="F112" s="2">
        <v>2021</v>
      </c>
      <c r="G112" s="2">
        <v>2021</v>
      </c>
      <c r="H112" s="2" t="s">
        <v>33</v>
      </c>
      <c r="I112" s="2" t="s">
        <v>33</v>
      </c>
      <c r="J112" s="29">
        <v>0</v>
      </c>
      <c r="K112" s="31">
        <f t="shared" ref="K112:K117" si="28">SUM(L112:O112)</f>
        <v>1.3009999999999999</v>
      </c>
      <c r="L112" s="31">
        <v>0</v>
      </c>
      <c r="M112" s="31">
        <v>0</v>
      </c>
      <c r="N112" s="31">
        <f t="shared" ref="N112" si="29">P112</f>
        <v>1.3009999999999999</v>
      </c>
      <c r="O112" s="31">
        <v>0</v>
      </c>
      <c r="P112" s="31">
        <f t="shared" ref="P112:P115" si="30">SUM(Q112:T112)</f>
        <v>1.3009999999999999</v>
      </c>
      <c r="Q112" s="31">
        <v>0</v>
      </c>
      <c r="R112" s="31">
        <v>0</v>
      </c>
      <c r="S112" s="31">
        <v>0</v>
      </c>
      <c r="T112" s="31">
        <v>1.3009999999999999</v>
      </c>
      <c r="U112" s="31">
        <v>1.3009999999999999</v>
      </c>
      <c r="V112" s="31">
        <v>1.3009999999999999</v>
      </c>
      <c r="W112" s="31">
        <v>1.3009999999999999</v>
      </c>
      <c r="X112" s="31">
        <v>1.3009999999999999</v>
      </c>
      <c r="Y112" s="30">
        <f t="shared" si="7"/>
        <v>1.3009999999999999</v>
      </c>
      <c r="Z112" s="30">
        <f t="shared" si="5"/>
        <v>1.3009999999999999</v>
      </c>
      <c r="AA112" s="1">
        <v>0</v>
      </c>
      <c r="AB112" s="1">
        <v>0</v>
      </c>
      <c r="AC112" s="30">
        <v>1.3009999999999999</v>
      </c>
      <c r="AD112" s="30">
        <v>1.3009999999999999</v>
      </c>
      <c r="AE112" s="30">
        <v>0</v>
      </c>
      <c r="AF112" s="30">
        <v>0</v>
      </c>
      <c r="AG112" s="32">
        <v>0</v>
      </c>
      <c r="AH112" s="31">
        <v>0</v>
      </c>
      <c r="AI112" s="1" t="s">
        <v>33</v>
      </c>
      <c r="AJ112" s="1" t="s">
        <v>33</v>
      </c>
      <c r="AK112" s="1" t="s">
        <v>33</v>
      </c>
      <c r="AL112" s="1" t="s">
        <v>33</v>
      </c>
      <c r="AM112" s="1" t="s">
        <v>33</v>
      </c>
      <c r="AN112" s="1" t="s">
        <v>33</v>
      </c>
      <c r="AO112" s="1" t="s">
        <v>33</v>
      </c>
      <c r="AP112" s="1" t="s">
        <v>33</v>
      </c>
      <c r="AQ112" s="1" t="s">
        <v>33</v>
      </c>
      <c r="AR112" s="1" t="s">
        <v>33</v>
      </c>
      <c r="AS112" s="1" t="s">
        <v>33</v>
      </c>
      <c r="AT112" s="1" t="s">
        <v>33</v>
      </c>
      <c r="AU112" s="1" t="s">
        <v>33</v>
      </c>
      <c r="AV112" s="1" t="s">
        <v>33</v>
      </c>
      <c r="AW112" s="30">
        <f t="shared" si="8"/>
        <v>1.3009999999999999</v>
      </c>
      <c r="AX112" s="30">
        <f t="shared" si="9"/>
        <v>1.3009999999999999</v>
      </c>
      <c r="AY112" s="36"/>
      <c r="AZ112" s="40"/>
      <c r="BA112" s="40"/>
    </row>
    <row r="113" spans="1:53" s="20" customFormat="1" ht="40.5" customHeight="1" x14ac:dyDescent="0.25">
      <c r="A113" s="28" t="s">
        <v>130</v>
      </c>
      <c r="B113" s="27" t="s">
        <v>257</v>
      </c>
      <c r="C113" s="37" t="s">
        <v>254</v>
      </c>
      <c r="D113" s="37" t="s">
        <v>104</v>
      </c>
      <c r="E113" s="2">
        <v>2022</v>
      </c>
      <c r="F113" s="2">
        <v>2022</v>
      </c>
      <c r="G113" s="2">
        <v>2022</v>
      </c>
      <c r="H113" s="2" t="s">
        <v>33</v>
      </c>
      <c r="I113" s="2" t="s">
        <v>33</v>
      </c>
      <c r="J113" s="29">
        <v>0</v>
      </c>
      <c r="K113" s="31">
        <f t="shared" si="28"/>
        <v>0.35700000000000004</v>
      </c>
      <c r="L113" s="31">
        <v>0</v>
      </c>
      <c r="M113" s="31">
        <v>0.16200000000000001</v>
      </c>
      <c r="N113" s="31">
        <v>0.125</v>
      </c>
      <c r="O113" s="31">
        <v>7.0000000000000007E-2</v>
      </c>
      <c r="P113" s="31">
        <f t="shared" ref="P113:P114" si="31">SUM(Q113:T113)</f>
        <v>0.35700000000000004</v>
      </c>
      <c r="Q113" s="31">
        <v>0</v>
      </c>
      <c r="R113" s="31">
        <v>0.16200000000000001</v>
      </c>
      <c r="S113" s="31">
        <v>0.125</v>
      </c>
      <c r="T113" s="31">
        <v>7.0000000000000007E-2</v>
      </c>
      <c r="U113" s="31">
        <v>0.35699999999999998</v>
      </c>
      <c r="V113" s="31">
        <v>0.35699999999999998</v>
      </c>
      <c r="W113" s="31">
        <v>0.35699999999999998</v>
      </c>
      <c r="X113" s="31">
        <v>0.35699999999999998</v>
      </c>
      <c r="Y113" s="30">
        <f t="shared" si="7"/>
        <v>0.35699999999999998</v>
      </c>
      <c r="Z113" s="30">
        <f t="shared" si="5"/>
        <v>0.35699999999999998</v>
      </c>
      <c r="AA113" s="1">
        <v>0</v>
      </c>
      <c r="AB113" s="1">
        <v>0</v>
      </c>
      <c r="AC113" s="30">
        <v>0</v>
      </c>
      <c r="AD113" s="30">
        <v>0</v>
      </c>
      <c r="AE113" s="30">
        <v>0.35699999999999998</v>
      </c>
      <c r="AF113" s="30">
        <v>0.35699999999999998</v>
      </c>
      <c r="AG113" s="32">
        <v>0</v>
      </c>
      <c r="AH113" s="31">
        <v>0</v>
      </c>
      <c r="AI113" s="1" t="s">
        <v>33</v>
      </c>
      <c r="AJ113" s="1" t="s">
        <v>33</v>
      </c>
      <c r="AK113" s="1" t="s">
        <v>33</v>
      </c>
      <c r="AL113" s="1" t="s">
        <v>33</v>
      </c>
      <c r="AM113" s="1" t="s">
        <v>33</v>
      </c>
      <c r="AN113" s="1" t="s">
        <v>33</v>
      </c>
      <c r="AO113" s="1" t="s">
        <v>33</v>
      </c>
      <c r="AP113" s="1" t="s">
        <v>33</v>
      </c>
      <c r="AQ113" s="1" t="s">
        <v>33</v>
      </c>
      <c r="AR113" s="1" t="s">
        <v>33</v>
      </c>
      <c r="AS113" s="1" t="s">
        <v>33</v>
      </c>
      <c r="AT113" s="1" t="s">
        <v>33</v>
      </c>
      <c r="AU113" s="1" t="s">
        <v>33</v>
      </c>
      <c r="AV113" s="1" t="s">
        <v>33</v>
      </c>
      <c r="AW113" s="30">
        <f t="shared" si="8"/>
        <v>0.35699999999999998</v>
      </c>
      <c r="AX113" s="30">
        <f>AD113+AF113+AH113</f>
        <v>0.35699999999999998</v>
      </c>
      <c r="AY113" s="36"/>
      <c r="AZ113" s="40"/>
      <c r="BA113" s="40"/>
    </row>
    <row r="114" spans="1:53" s="20" customFormat="1" ht="40.5" customHeight="1" x14ac:dyDescent="0.25">
      <c r="A114" s="28" t="s">
        <v>130</v>
      </c>
      <c r="B114" s="27" t="s">
        <v>258</v>
      </c>
      <c r="C114" s="37" t="s">
        <v>255</v>
      </c>
      <c r="D114" s="37" t="s">
        <v>104</v>
      </c>
      <c r="E114" s="2">
        <v>2022</v>
      </c>
      <c r="F114" s="2">
        <v>2023</v>
      </c>
      <c r="G114" s="2">
        <v>2023</v>
      </c>
      <c r="H114" s="2" t="s">
        <v>33</v>
      </c>
      <c r="I114" s="2" t="s">
        <v>33</v>
      </c>
      <c r="J114" s="29">
        <v>0</v>
      </c>
      <c r="K114" s="31">
        <f t="shared" si="28"/>
        <v>23.18</v>
      </c>
      <c r="L114" s="31">
        <v>0</v>
      </c>
      <c r="M114" s="31">
        <v>0</v>
      </c>
      <c r="N114" s="31">
        <f>AC114+AE114+AG114</f>
        <v>23.18</v>
      </c>
      <c r="O114" s="31">
        <v>0</v>
      </c>
      <c r="P114" s="31">
        <f t="shared" si="31"/>
        <v>18.445</v>
      </c>
      <c r="Q114" s="31">
        <v>0</v>
      </c>
      <c r="R114" s="31">
        <v>0</v>
      </c>
      <c r="S114" s="31">
        <f>AF114+AH114</f>
        <v>18.445</v>
      </c>
      <c r="T114" s="31">
        <v>0</v>
      </c>
      <c r="U114" s="31">
        <v>21.18</v>
      </c>
      <c r="V114" s="31">
        <v>23.18</v>
      </c>
      <c r="W114" s="31">
        <v>23.18</v>
      </c>
      <c r="X114" s="31">
        <v>23.18</v>
      </c>
      <c r="Y114" s="30">
        <f t="shared" si="7"/>
        <v>18.445</v>
      </c>
      <c r="Z114" s="30">
        <f t="shared" si="5"/>
        <v>18.445</v>
      </c>
      <c r="AA114" s="1">
        <v>0</v>
      </c>
      <c r="AB114" s="1">
        <v>0</v>
      </c>
      <c r="AC114" s="30">
        <v>0</v>
      </c>
      <c r="AD114" s="30">
        <v>0</v>
      </c>
      <c r="AE114" s="30">
        <v>11.18</v>
      </c>
      <c r="AF114" s="30">
        <v>11.18</v>
      </c>
      <c r="AG114" s="32">
        <v>12</v>
      </c>
      <c r="AH114" s="31">
        <v>7.2649999999999997</v>
      </c>
      <c r="AI114" s="1" t="s">
        <v>33</v>
      </c>
      <c r="AJ114" s="1" t="s">
        <v>33</v>
      </c>
      <c r="AK114" s="1" t="s">
        <v>33</v>
      </c>
      <c r="AL114" s="1" t="s">
        <v>33</v>
      </c>
      <c r="AM114" s="1" t="s">
        <v>33</v>
      </c>
      <c r="AN114" s="1" t="s">
        <v>33</v>
      </c>
      <c r="AO114" s="1" t="s">
        <v>33</v>
      </c>
      <c r="AP114" s="1" t="s">
        <v>33</v>
      </c>
      <c r="AQ114" s="1" t="s">
        <v>33</v>
      </c>
      <c r="AR114" s="1" t="s">
        <v>33</v>
      </c>
      <c r="AS114" s="1" t="s">
        <v>33</v>
      </c>
      <c r="AT114" s="1" t="s">
        <v>33</v>
      </c>
      <c r="AU114" s="1" t="s">
        <v>33</v>
      </c>
      <c r="AV114" s="1" t="s">
        <v>33</v>
      </c>
      <c r="AW114" s="30">
        <f t="shared" si="8"/>
        <v>23.18</v>
      </c>
      <c r="AX114" s="30">
        <f>AD114+AF114+AH114</f>
        <v>18.445</v>
      </c>
      <c r="AY114" s="36"/>
      <c r="AZ114" s="40"/>
      <c r="BA114" s="40"/>
    </row>
    <row r="115" spans="1:53" s="20" customFormat="1" ht="40.5" customHeight="1" x14ac:dyDescent="0.25">
      <c r="A115" s="28" t="s">
        <v>130</v>
      </c>
      <c r="B115" s="27" t="s">
        <v>261</v>
      </c>
      <c r="C115" s="37" t="s">
        <v>256</v>
      </c>
      <c r="D115" s="37" t="s">
        <v>104</v>
      </c>
      <c r="E115" s="2">
        <v>2022</v>
      </c>
      <c r="F115" s="2">
        <v>2022</v>
      </c>
      <c r="G115" s="2">
        <v>2023</v>
      </c>
      <c r="H115" s="2" t="s">
        <v>33</v>
      </c>
      <c r="I115" s="2" t="s">
        <v>33</v>
      </c>
      <c r="J115" s="29">
        <v>0</v>
      </c>
      <c r="K115" s="31">
        <f t="shared" si="28"/>
        <v>0.24399999999999999</v>
      </c>
      <c r="L115" s="31">
        <v>0</v>
      </c>
      <c r="M115" s="31">
        <v>0</v>
      </c>
      <c r="N115" s="31">
        <f>AE115</f>
        <v>0.24399999999999999</v>
      </c>
      <c r="O115" s="31">
        <v>0</v>
      </c>
      <c r="P115" s="31">
        <f t="shared" si="30"/>
        <v>3.125</v>
      </c>
      <c r="Q115" s="31">
        <v>0</v>
      </c>
      <c r="R115" s="31">
        <v>0</v>
      </c>
      <c r="S115" s="31">
        <f>AF115+AH115</f>
        <v>3.125</v>
      </c>
      <c r="T115" s="31">
        <v>0</v>
      </c>
      <c r="U115" s="31">
        <v>0.24399999999999999</v>
      </c>
      <c r="V115" s="31">
        <v>0.24399999999999999</v>
      </c>
      <c r="W115" s="31">
        <v>0.24399999999999999</v>
      </c>
      <c r="X115" s="31">
        <v>0.24399999999999999</v>
      </c>
      <c r="Y115" s="30">
        <f t="shared" si="7"/>
        <v>3.125</v>
      </c>
      <c r="Z115" s="30">
        <f t="shared" si="5"/>
        <v>3.125</v>
      </c>
      <c r="AA115" s="1">
        <v>0</v>
      </c>
      <c r="AB115" s="1">
        <v>0</v>
      </c>
      <c r="AC115" s="30">
        <v>0</v>
      </c>
      <c r="AD115" s="30">
        <v>0</v>
      </c>
      <c r="AE115" s="30">
        <v>0.24399999999999999</v>
      </c>
      <c r="AF115" s="30">
        <v>0.24399999999999999</v>
      </c>
      <c r="AG115" s="32">
        <v>0</v>
      </c>
      <c r="AH115" s="31">
        <v>2.8809999999999998</v>
      </c>
      <c r="AI115" s="1" t="s">
        <v>33</v>
      </c>
      <c r="AJ115" s="1" t="s">
        <v>33</v>
      </c>
      <c r="AK115" s="1" t="s">
        <v>33</v>
      </c>
      <c r="AL115" s="1" t="s">
        <v>33</v>
      </c>
      <c r="AM115" s="1" t="s">
        <v>33</v>
      </c>
      <c r="AN115" s="1" t="s">
        <v>33</v>
      </c>
      <c r="AO115" s="1" t="s">
        <v>33</v>
      </c>
      <c r="AP115" s="1" t="s">
        <v>33</v>
      </c>
      <c r="AQ115" s="1" t="s">
        <v>33</v>
      </c>
      <c r="AR115" s="1" t="s">
        <v>33</v>
      </c>
      <c r="AS115" s="1" t="s">
        <v>33</v>
      </c>
      <c r="AT115" s="1" t="s">
        <v>33</v>
      </c>
      <c r="AU115" s="1" t="s">
        <v>33</v>
      </c>
      <c r="AV115" s="1" t="s">
        <v>33</v>
      </c>
      <c r="AW115" s="30">
        <f t="shared" si="8"/>
        <v>0.24399999999999999</v>
      </c>
      <c r="AX115" s="30">
        <f>AD115+AF115+AH115</f>
        <v>3.125</v>
      </c>
      <c r="AY115" s="2"/>
      <c r="AZ115" s="40"/>
      <c r="BA115" s="40"/>
    </row>
    <row r="116" spans="1:53" s="20" customFormat="1" ht="40.5" customHeight="1" x14ac:dyDescent="0.25">
      <c r="A116" s="28" t="s">
        <v>130</v>
      </c>
      <c r="B116" s="27" t="s">
        <v>262</v>
      </c>
      <c r="C116" s="37" t="s">
        <v>263</v>
      </c>
      <c r="D116" s="37" t="s">
        <v>104</v>
      </c>
      <c r="E116" s="2">
        <v>2022</v>
      </c>
      <c r="F116" s="2">
        <v>0</v>
      </c>
      <c r="G116" s="2">
        <v>2022</v>
      </c>
      <c r="H116" s="2" t="s">
        <v>33</v>
      </c>
      <c r="I116" s="2" t="s">
        <v>33</v>
      </c>
      <c r="J116" s="29">
        <v>0</v>
      </c>
      <c r="K116" s="31">
        <f t="shared" si="28"/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f t="shared" ref="P116" si="32">SUM(Q116:T116)</f>
        <v>0</v>
      </c>
      <c r="Q116" s="31">
        <v>0</v>
      </c>
      <c r="R116" s="31">
        <v>0</v>
      </c>
      <c r="S116" s="31">
        <f>AF116</f>
        <v>0</v>
      </c>
      <c r="T116" s="31">
        <v>0</v>
      </c>
      <c r="U116" s="31">
        <v>0</v>
      </c>
      <c r="V116" s="31">
        <v>0</v>
      </c>
      <c r="W116" s="31">
        <v>0</v>
      </c>
      <c r="X116" s="31">
        <v>0</v>
      </c>
      <c r="Y116" s="30">
        <f t="shared" si="7"/>
        <v>0</v>
      </c>
      <c r="Z116" s="30">
        <f t="shared" si="5"/>
        <v>0</v>
      </c>
      <c r="AA116" s="1">
        <v>0</v>
      </c>
      <c r="AB116" s="1">
        <v>0</v>
      </c>
      <c r="AC116" s="30">
        <v>0</v>
      </c>
      <c r="AD116" s="30">
        <v>0</v>
      </c>
      <c r="AE116" s="30">
        <v>0</v>
      </c>
      <c r="AF116" s="30">
        <v>0</v>
      </c>
      <c r="AG116" s="32">
        <v>0</v>
      </c>
      <c r="AH116" s="31">
        <v>0</v>
      </c>
      <c r="AI116" s="1" t="s">
        <v>33</v>
      </c>
      <c r="AJ116" s="1" t="s">
        <v>33</v>
      </c>
      <c r="AK116" s="1" t="s">
        <v>33</v>
      </c>
      <c r="AL116" s="1" t="s">
        <v>33</v>
      </c>
      <c r="AM116" s="1" t="s">
        <v>33</v>
      </c>
      <c r="AN116" s="1" t="s">
        <v>33</v>
      </c>
      <c r="AO116" s="1" t="s">
        <v>33</v>
      </c>
      <c r="AP116" s="1" t="s">
        <v>33</v>
      </c>
      <c r="AQ116" s="1" t="s">
        <v>33</v>
      </c>
      <c r="AR116" s="1" t="s">
        <v>33</v>
      </c>
      <c r="AS116" s="1" t="s">
        <v>33</v>
      </c>
      <c r="AT116" s="1" t="s">
        <v>33</v>
      </c>
      <c r="AU116" s="1" t="s">
        <v>33</v>
      </c>
      <c r="AV116" s="1" t="s">
        <v>33</v>
      </c>
      <c r="AW116" s="30">
        <f t="shared" ref="AW116" si="33">AC116+AE116+AG116</f>
        <v>0</v>
      </c>
      <c r="AX116" s="30">
        <f>AD116+AF116+AH116</f>
        <v>0</v>
      </c>
      <c r="AY116" s="2"/>
      <c r="AZ116" s="40"/>
      <c r="BA116" s="40"/>
    </row>
    <row r="117" spans="1:53" s="20" customFormat="1" ht="40.5" customHeight="1" x14ac:dyDescent="0.25">
      <c r="A117" s="28" t="s">
        <v>130</v>
      </c>
      <c r="B117" s="27" t="s">
        <v>264</v>
      </c>
      <c r="C117" s="37" t="s">
        <v>265</v>
      </c>
      <c r="D117" s="37" t="s">
        <v>104</v>
      </c>
      <c r="E117" s="2">
        <v>2023</v>
      </c>
      <c r="F117" s="2">
        <v>0</v>
      </c>
      <c r="G117" s="2">
        <v>2023</v>
      </c>
      <c r="H117" s="2" t="s">
        <v>33</v>
      </c>
      <c r="I117" s="2" t="s">
        <v>33</v>
      </c>
      <c r="J117" s="29">
        <v>0</v>
      </c>
      <c r="K117" s="31">
        <f t="shared" si="28"/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f t="shared" ref="P117" si="34">SUM(Q117:T117)</f>
        <v>0.28599999999999998</v>
      </c>
      <c r="Q117" s="31">
        <v>0</v>
      </c>
      <c r="R117" s="31">
        <v>0</v>
      </c>
      <c r="S117" s="31">
        <f>AH117</f>
        <v>0.28599999999999998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0">
        <f t="shared" si="7"/>
        <v>0.28599999999999998</v>
      </c>
      <c r="Z117" s="30">
        <f t="shared" si="5"/>
        <v>0.28599999999999998</v>
      </c>
      <c r="AA117" s="1">
        <v>0</v>
      </c>
      <c r="AB117" s="1">
        <v>0</v>
      </c>
      <c r="AC117" s="30">
        <v>0</v>
      </c>
      <c r="AD117" s="30">
        <v>0</v>
      </c>
      <c r="AE117" s="30">
        <v>0</v>
      </c>
      <c r="AF117" s="30">
        <v>0</v>
      </c>
      <c r="AG117" s="32">
        <v>0</v>
      </c>
      <c r="AH117" s="31">
        <v>0.28599999999999998</v>
      </c>
      <c r="AI117" s="1" t="s">
        <v>33</v>
      </c>
      <c r="AJ117" s="1" t="s">
        <v>33</v>
      </c>
      <c r="AK117" s="1" t="s">
        <v>33</v>
      </c>
      <c r="AL117" s="1" t="s">
        <v>33</v>
      </c>
      <c r="AM117" s="1" t="s">
        <v>33</v>
      </c>
      <c r="AN117" s="1" t="s">
        <v>33</v>
      </c>
      <c r="AO117" s="1" t="s">
        <v>33</v>
      </c>
      <c r="AP117" s="1" t="s">
        <v>33</v>
      </c>
      <c r="AQ117" s="1" t="s">
        <v>33</v>
      </c>
      <c r="AR117" s="1" t="s">
        <v>33</v>
      </c>
      <c r="AS117" s="1" t="s">
        <v>33</v>
      </c>
      <c r="AT117" s="1" t="s">
        <v>33</v>
      </c>
      <c r="AU117" s="1" t="s">
        <v>33</v>
      </c>
      <c r="AV117" s="1" t="s">
        <v>33</v>
      </c>
      <c r="AW117" s="30">
        <f t="shared" ref="AW117" si="35">AC117+AE117+AG117</f>
        <v>0</v>
      </c>
      <c r="AX117" s="30">
        <f>AD117+AF117+AH117</f>
        <v>0.28599999999999998</v>
      </c>
      <c r="AY117" s="2"/>
      <c r="AZ117" s="40"/>
      <c r="BA117" s="40"/>
    </row>
    <row r="118" spans="1:53" s="20" customFormat="1" x14ac:dyDescent="0.25">
      <c r="B118" s="5" t="s">
        <v>217</v>
      </c>
      <c r="K118" s="25"/>
      <c r="AX118" s="38"/>
      <c r="AY118" s="39"/>
    </row>
    <row r="119" spans="1:53" x14ac:dyDescent="0.25">
      <c r="E119" s="20"/>
      <c r="F119" s="20"/>
      <c r="G119" s="20"/>
    </row>
  </sheetData>
  <autoFilter ref="A17:CF118"/>
  <mergeCells count="41">
    <mergeCell ref="AG15:AH15"/>
    <mergeCell ref="AW15:AW16"/>
    <mergeCell ref="AX15:AX16"/>
    <mergeCell ref="U14:Z14"/>
    <mergeCell ref="AA14:AB15"/>
    <mergeCell ref="AC15:AD15"/>
    <mergeCell ref="AI15:AJ15"/>
    <mergeCell ref="AK15:AL15"/>
    <mergeCell ref="AM15:AN15"/>
    <mergeCell ref="AO15:AP15"/>
    <mergeCell ref="AQ15:AR15"/>
    <mergeCell ref="AS15:AT15"/>
    <mergeCell ref="AU15:AV15"/>
    <mergeCell ref="AC14:AX14"/>
    <mergeCell ref="AY14:AY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12:AY12"/>
    <mergeCell ref="AT1:AV1"/>
    <mergeCell ref="AT2:AV2"/>
    <mergeCell ref="AT3:AV3"/>
    <mergeCell ref="AU13:AW13"/>
    <mergeCell ref="A4:AY4"/>
    <mergeCell ref="A6:AY6"/>
    <mergeCell ref="A7:AY7"/>
    <mergeCell ref="A9:AY9"/>
    <mergeCell ref="A8:AY8"/>
    <mergeCell ref="A11:AY11"/>
  </mergeCells>
  <conditionalFormatting sqref="D111:D115">
    <cfRule type="cellIs" dxfId="39" priority="46" operator="equal">
      <formula>""</formula>
    </cfRule>
  </conditionalFormatting>
  <conditionalFormatting sqref="C111">
    <cfRule type="cellIs" dxfId="38" priority="45" operator="equal">
      <formula>""</formula>
    </cfRule>
  </conditionalFormatting>
  <conditionalFormatting sqref="C113:C114">
    <cfRule type="cellIs" dxfId="37" priority="44" operator="equal">
      <formula>""</formula>
    </cfRule>
  </conditionalFormatting>
  <conditionalFormatting sqref="C112">
    <cfRule type="cellIs" dxfId="36" priority="43" operator="equal">
      <formula>""</formula>
    </cfRule>
  </conditionalFormatting>
  <conditionalFormatting sqref="B113:B114">
    <cfRule type="cellIs" dxfId="35" priority="42" operator="equal">
      <formula>""</formula>
    </cfRule>
  </conditionalFormatting>
  <conditionalFormatting sqref="B112">
    <cfRule type="cellIs" dxfId="34" priority="41" operator="equal">
      <formula>""</formula>
    </cfRule>
  </conditionalFormatting>
  <conditionalFormatting sqref="D116">
    <cfRule type="cellIs" dxfId="33" priority="39" operator="equal">
      <formula>""</formula>
    </cfRule>
  </conditionalFormatting>
  <conditionalFormatting sqref="D117">
    <cfRule type="cellIs" dxfId="32" priority="35" operator="equal">
      <formula>""</formula>
    </cfRule>
  </conditionalFormatting>
  <conditionalFormatting sqref="B115:C115">
    <cfRule type="cellIs" dxfId="31" priority="32" operator="equal">
      <formula>""</formula>
    </cfRule>
  </conditionalFormatting>
  <conditionalFormatting sqref="B116:C117">
    <cfRule type="cellIs" dxfId="30" priority="31" operator="equal">
      <formula>""</formula>
    </cfRule>
  </conditionalFormatting>
  <conditionalFormatting sqref="E86:G88 E103:G104 E73:G81 E93:E95 F93:G96 E83:G83 G82">
    <cfRule type="cellIs" dxfId="29" priority="30" operator="equal">
      <formula>""</formula>
    </cfRule>
  </conditionalFormatting>
  <conditionalFormatting sqref="E96">
    <cfRule type="cellIs" dxfId="28" priority="29" operator="equal">
      <formula>""</formula>
    </cfRule>
  </conditionalFormatting>
  <conditionalFormatting sqref="E90:G90">
    <cfRule type="cellIs" dxfId="27" priority="28" operator="equal">
      <formula>""</formula>
    </cfRule>
  </conditionalFormatting>
  <conditionalFormatting sqref="E91:G92">
    <cfRule type="cellIs" dxfId="26" priority="27" operator="equal">
      <formula>""</formula>
    </cfRule>
  </conditionalFormatting>
  <conditionalFormatting sqref="E97:G97">
    <cfRule type="cellIs" dxfId="25" priority="26" operator="equal">
      <formula>""</formula>
    </cfRule>
  </conditionalFormatting>
  <conditionalFormatting sqref="E110:G115">
    <cfRule type="cellIs" dxfId="24" priority="25" operator="equal">
      <formula>""</formula>
    </cfRule>
  </conditionalFormatting>
  <conditionalFormatting sqref="E84:G84">
    <cfRule type="cellIs" dxfId="23" priority="24" operator="equal">
      <formula>""</formula>
    </cfRule>
  </conditionalFormatting>
  <conditionalFormatting sqref="E82:F82">
    <cfRule type="cellIs" dxfId="22" priority="23" operator="equal">
      <formula>""</formula>
    </cfRule>
  </conditionalFormatting>
  <conditionalFormatting sqref="E85:G85">
    <cfRule type="cellIs" dxfId="21" priority="22" operator="equal">
      <formula>""</formula>
    </cfRule>
  </conditionalFormatting>
  <conditionalFormatting sqref="E98:G99">
    <cfRule type="cellIs" dxfId="20" priority="21" operator="equal">
      <formula>""</formula>
    </cfRule>
  </conditionalFormatting>
  <conditionalFormatting sqref="E100:G102">
    <cfRule type="cellIs" dxfId="19" priority="20" operator="equal">
      <formula>""</formula>
    </cfRule>
  </conditionalFormatting>
  <conditionalFormatting sqref="E105:G105">
    <cfRule type="cellIs" dxfId="18" priority="19" operator="equal">
      <formula>""</formula>
    </cfRule>
  </conditionalFormatting>
  <conditionalFormatting sqref="E106:G109">
    <cfRule type="cellIs" dxfId="17" priority="18" operator="equal">
      <formula>""</formula>
    </cfRule>
  </conditionalFormatting>
  <conditionalFormatting sqref="E89:G89">
    <cfRule type="cellIs" dxfId="16" priority="17" operator="equal">
      <formula>""</formula>
    </cfRule>
  </conditionalFormatting>
  <conditionalFormatting sqref="E116:G117">
    <cfRule type="cellIs" dxfId="15" priority="16" operator="equal">
      <formula>""</formula>
    </cfRule>
  </conditionalFormatting>
  <conditionalFormatting sqref="L55:O55">
    <cfRule type="cellIs" dxfId="14" priority="15" operator="equal">
      <formula>""</formula>
    </cfRule>
  </conditionalFormatting>
  <conditionalFormatting sqref="L73:O88">
    <cfRule type="cellIs" dxfId="13" priority="14" operator="equal">
      <formula>""</formula>
    </cfRule>
  </conditionalFormatting>
  <conditionalFormatting sqref="L110:O110">
    <cfRule type="cellIs" dxfId="12" priority="13" operator="equal">
      <formula>""</formula>
    </cfRule>
  </conditionalFormatting>
  <conditionalFormatting sqref="L89:O89">
    <cfRule type="cellIs" dxfId="11" priority="12" operator="equal">
      <formula>""</formula>
    </cfRule>
  </conditionalFormatting>
  <conditionalFormatting sqref="L90:O98">
    <cfRule type="cellIs" dxfId="10" priority="11" operator="equal">
      <formula>""</formula>
    </cfRule>
  </conditionalFormatting>
  <conditionalFormatting sqref="L99:O100">
    <cfRule type="cellIs" dxfId="9" priority="10" operator="equal">
      <formula>""</formula>
    </cfRule>
  </conditionalFormatting>
  <conditionalFormatting sqref="L101:O102">
    <cfRule type="cellIs" dxfId="8" priority="9" operator="equal">
      <formula>""</formula>
    </cfRule>
  </conditionalFormatting>
  <conditionalFormatting sqref="L103:O103">
    <cfRule type="cellIs" dxfId="7" priority="8" operator="equal">
      <formula>""</formula>
    </cfRule>
  </conditionalFormatting>
  <conditionalFormatting sqref="L104:O104">
    <cfRule type="cellIs" dxfId="6" priority="7" operator="equal">
      <formula>""</formula>
    </cfRule>
  </conditionalFormatting>
  <conditionalFormatting sqref="L109:O109">
    <cfRule type="cellIs" dxfId="5" priority="6" operator="equal">
      <formula>""</formula>
    </cfRule>
  </conditionalFormatting>
  <conditionalFormatting sqref="L106:O106">
    <cfRule type="cellIs" dxfId="4" priority="5" operator="equal">
      <formula>""</formula>
    </cfRule>
  </conditionalFormatting>
  <conditionalFormatting sqref="L111:O111">
    <cfRule type="cellIs" dxfId="3" priority="4" operator="equal">
      <formula>""</formula>
    </cfRule>
  </conditionalFormatting>
  <conditionalFormatting sqref="L105:O105">
    <cfRule type="cellIs" dxfId="2" priority="3" operator="equal">
      <formula>""</formula>
    </cfRule>
  </conditionalFormatting>
  <conditionalFormatting sqref="L112:O115">
    <cfRule type="cellIs" dxfId="1" priority="2" operator="equal">
      <formula>""</formula>
    </cfRule>
  </conditionalFormatting>
  <conditionalFormatting sqref="L107:O108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2023-07-19T05:42:13Z</dcterms:modified>
</cp:coreProperties>
</file>